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fitzgerald/Documents/Energy Management/Canada/Reporting/2017/"/>
    </mc:Choice>
  </mc:AlternateContent>
  <bookViews>
    <workbookView xWindow="13280" yWindow="5080" windowWidth="24740" windowHeight="15540" tabRatio="500"/>
  </bookViews>
  <sheets>
    <sheet name="Totals" sheetId="2" r:id="rId1"/>
    <sheet name="STB ESv3" sheetId="4" r:id="rId2"/>
    <sheet name="STB Tier 2" sheetId="6" r:id="rId3"/>
    <sheet name="ESv3 Allowances" sheetId="5" r:id="rId4"/>
    <sheet name="Tier 2 Allowances" sheetId="7" r:id="rId5"/>
    <sheet name="Instructions" sheetId="8" r:id="rId6"/>
  </sheets>
  <externalReferences>
    <externalReference r:id="rId7"/>
  </externalReferences>
  <definedNames>
    <definedName name="_v4" localSheetId="4">'Tier 2 Allowances'!$C$25</definedName>
    <definedName name="addl_advanced_video_processing_v3" localSheetId="5">[1]Allowances!#REF!</definedName>
    <definedName name="addl_advanced_video_processing_v3" localSheetId="4">'Tier 2 Allowances'!#REF!</definedName>
    <definedName name="addl_advanced_video_processing_v4" localSheetId="4">'Tier 2 Allowances'!$C$14</definedName>
    <definedName name="addl_cablecard_v3" localSheetId="5">[1]Allowances!#REF!</definedName>
    <definedName name="addl_cablecard_v3" localSheetId="4">'Tier 2 Allowances'!#REF!</definedName>
    <definedName name="addl_cablecard_v4" localSheetId="4">'Tier 2 Allowances'!$C$15</definedName>
    <definedName name="addl_docsis_v3" localSheetId="5">[1]Allowances!#REF!</definedName>
    <definedName name="addl_docsis_v3" localSheetId="4">'Tier 2 Allowances'!#REF!</definedName>
    <definedName name="addl_docsis_v4" localSheetId="4">'Tier 2 Allowances'!$C$17</definedName>
    <definedName name="addl_dvr_v3" localSheetId="5">[1]Allowances!#REF!</definedName>
    <definedName name="addl_dvr_v3" localSheetId="4">'Tier 2 Allowances'!#REF!</definedName>
    <definedName name="addl_dvr_v4" localSheetId="4">'Tier 2 Allowances'!$C$16</definedName>
    <definedName name="addl_hd_v3" localSheetId="5">[1]Allowances!#REF!</definedName>
    <definedName name="addl_hd_v3" localSheetId="4">'Tier 2 Allowances'!#REF!</definedName>
    <definedName name="addl_hd_v4" localSheetId="4">'Tier 2 Allowances'!$C$19</definedName>
    <definedName name="addl_home_network_interface_v3" localSheetId="5">[1]Allowances!#REF!</definedName>
    <definedName name="addl_home_network_interface_v3" localSheetId="4">'Tier 2 Allowances'!#REF!</definedName>
    <definedName name="addl_home_network_interface_v4" localSheetId="4">'Tier 2 Allowances'!$C$20</definedName>
    <definedName name="addl_multiroom_v3" localSheetId="5">[1]Allowances!#REF!</definedName>
    <definedName name="addl_multiroom_v3" localSheetId="4">'Tier 2 Allowances'!#REF!</definedName>
    <definedName name="addl_multiroom_v4" localSheetId="4">'Tier 2 Allowances'!$C$23</definedName>
    <definedName name="addl_multistream_terrestrial_ip_v3" localSheetId="5">[1]Allowances!#REF!</definedName>
    <definedName name="addl_multistream_terrestrial_ip_v3" localSheetId="4">'Tier 2 Allowances'!#REF!</definedName>
    <definedName name="addl_multistream_v3" localSheetId="5">[1]Allowances!#REF!</definedName>
    <definedName name="addl_multistream_v3" localSheetId="4">'Tier 2 Allowances'!#REF!</definedName>
    <definedName name="addl_multistream_v4" localSheetId="4">'Tier 2 Allowances'!$C$24</definedName>
    <definedName name="addl_removable_media_player_v3" localSheetId="5">[1]Allowances!#REF!</definedName>
    <definedName name="addl_removable_media_player_v3" localSheetId="4">'Tier 2 Allowances'!#REF!</definedName>
    <definedName name="addl_removable_media_player_v4" localSheetId="4">'Tier 2 Allowances'!$C$26</definedName>
    <definedName name="addl_removable_media_recorder_v3" localSheetId="5">[1]Allowances!#REF!</definedName>
    <definedName name="addl_removable_media_recorder_v3" localSheetId="4">'Tier 2 Allowances'!#REF!</definedName>
    <definedName name="addl_removable_media_recorder_v4" localSheetId="4">'Tier 2 Allowances'!$C$27</definedName>
    <definedName name="base_cable_v3" localSheetId="4">'Tier 2 Allowances'!$B$2</definedName>
    <definedName name="base_cable_v4" localSheetId="5">[1]Allowances!#REF!</definedName>
    <definedName name="base_cable_v4" localSheetId="4">'Tier 2 Allowances'!#REF!</definedName>
    <definedName name="base_dta_v3" localSheetId="4">'Tier 2 Allowances'!$B$4</definedName>
    <definedName name="base_dta_v4" localSheetId="5">[1]Allowances!#REF!</definedName>
    <definedName name="base_dta_v4" localSheetId="4">'Tier 2 Allowances'!#REF!</definedName>
    <definedName name="base_ip_v3" localSheetId="4">'Tier 2 Allowances'!$B$5</definedName>
    <definedName name="base_ip_v4" localSheetId="5">[1]Allowances!#REF!</definedName>
    <definedName name="base_ip_v4" localSheetId="4">'Tier 2 Allowances'!#REF!</definedName>
    <definedName name="base_satellite_v3" localSheetId="4">'Tier 2 Allowances'!$B$3</definedName>
    <definedName name="base_satellite_v4" localSheetId="5">[1]Allowances!#REF!</definedName>
    <definedName name="base_satellite_v4" localSheetId="4">'Tier 2 Allowances'!#REF!</definedName>
    <definedName name="base_terrestrial_v3" localSheetId="5">[1]Allowances!#REF!</definedName>
    <definedName name="base_terrestrial_v3" localSheetId="4">'Tier 2 Allowances'!#REF!</definedName>
    <definedName name="base_terrestrial_v4" localSheetId="5">[1]Allowances!#REF!</definedName>
    <definedName name="base_terrestrial_v4" localSheetId="4">'Tier 2 Allowances'!#REF!</definedName>
    <definedName name="base_thinclient_v3" localSheetId="4">'Tier 2 Allowances'!$B$6</definedName>
    <definedName name="base_thinclient_v4" localSheetId="5">[1]Allowances!#REF!</definedName>
    <definedName name="base_thinclient_v4" localSheetId="4">'Tier 2 Allowances'!#REF!</definedName>
    <definedName name="BaseType" localSheetId="5">[1]Allowances!$A$2:$A$6</definedName>
    <definedName name="cable" localSheetId="4">'Tier 2 Allowances'!$A$2</definedName>
    <definedName name="cable_dta" localSheetId="4">'Tier 2 Allowances'!$A$4</definedName>
    <definedName name="Cable_DTA">'ESv3 Allowances'!$C$48:$C$48</definedName>
    <definedName name="cable_dta_stb" localSheetId="4">'Tier 2 Allowances'!$A$4</definedName>
    <definedName name="cable_stb" localSheetId="4">'Tier 2 Allowances'!$A$2</definedName>
    <definedName name="DVR">'ESv3 Allowances'!$C$44:$E$44</definedName>
    <definedName name="ip_stb" localSheetId="4">'Tier 2 Allowances'!$A$5</definedName>
    <definedName name="IpgType" localSheetId="5">[1]Allowances!$A$44:$A$49</definedName>
    <definedName name="IpgType" localSheetId="4">'Tier 2 Allowances'!#REF!</definedName>
    <definedName name="Multi_Service_Gateway">'ESv3 Allowances'!$C$47:$E$47</definedName>
    <definedName name="Non_DVR">'ESv3 Allowances'!$C$45:$E$45</definedName>
    <definedName name="OFFSET_AVP" localSheetId="5">[1]Allowances!#REF!</definedName>
    <definedName name="OFFSET_AVP" localSheetId="4">'Tier 2 Allowances'!#REF!</definedName>
    <definedName name="OFFSET_AVP_ALLOWANCE" localSheetId="5">[1]Allowances!#REF!</definedName>
    <definedName name="OFFSET_AVP_ALLOWANCE" localSheetId="4">'Tier 2 Allowances'!#REF!</definedName>
    <definedName name="satellite" localSheetId="4">'Tier 2 Allowances'!$A$3</definedName>
    <definedName name="satellite_stb" localSheetId="4">'Tier 2 Allowances'!$A$3</definedName>
    <definedName name="setTopType" localSheetId="5">[1]Allowances!$A$35:$A$41</definedName>
    <definedName name="STB_Categories">'ESv3 Allowances'!$A$44:$A$48</definedName>
    <definedName name="terrestrial_stb" localSheetId="5">[1]Allowances!#REF!</definedName>
    <definedName name="terrestrial_stb" localSheetId="4">'Tier 2 Allowances'!#REF!</definedName>
    <definedName name="Thin_Client">'ESv3 Allowances'!$C$46:$C$46</definedName>
    <definedName name="thin_client_stb" localSheetId="4">'Tier 2 Allowances'!$A$6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H6" i="6" l="1"/>
  <c r="BH7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4" i="6"/>
  <c r="BH55" i="6"/>
  <c r="BH56" i="6"/>
  <c r="BH57" i="6"/>
  <c r="BH58" i="6"/>
  <c r="BH59" i="6"/>
  <c r="BH60" i="6"/>
  <c r="BH61" i="6"/>
  <c r="BH62" i="6"/>
  <c r="BH63" i="6"/>
  <c r="BH64" i="6"/>
  <c r="BH65" i="6"/>
  <c r="BH66" i="6"/>
  <c r="BH67" i="6"/>
  <c r="BH68" i="6"/>
  <c r="BH69" i="6"/>
  <c r="BH70" i="6"/>
  <c r="BH71" i="6"/>
  <c r="BH72" i="6"/>
  <c r="BH73" i="6"/>
  <c r="BH74" i="6"/>
  <c r="BH75" i="6"/>
  <c r="BH76" i="6"/>
  <c r="BH77" i="6"/>
  <c r="BH78" i="6"/>
  <c r="BH79" i="6"/>
  <c r="BH80" i="6"/>
  <c r="BH81" i="6"/>
  <c r="BH82" i="6"/>
  <c r="BH83" i="6"/>
  <c r="BH84" i="6"/>
  <c r="BH85" i="6"/>
  <c r="BH86" i="6"/>
  <c r="BH87" i="6"/>
  <c r="BH88" i="6"/>
  <c r="BH89" i="6"/>
  <c r="BH90" i="6"/>
  <c r="BH91" i="6"/>
  <c r="BH92" i="6"/>
  <c r="BH93" i="6"/>
  <c r="BH94" i="6"/>
  <c r="BH95" i="6"/>
  <c r="BH96" i="6"/>
  <c r="BH97" i="6"/>
  <c r="BH98" i="6"/>
  <c r="BH99" i="6"/>
  <c r="BH100" i="6"/>
  <c r="BH101" i="6"/>
  <c r="BH102" i="6"/>
  <c r="BH5" i="6"/>
  <c r="BH4" i="6"/>
  <c r="B12" i="2"/>
  <c r="B13" i="2"/>
  <c r="B14" i="2"/>
  <c r="B15" i="2"/>
  <c r="B16" i="2"/>
  <c r="B17" i="2"/>
  <c r="E19" i="2"/>
  <c r="BI4" i="6"/>
  <c r="BM4" i="6"/>
  <c r="BI5" i="6"/>
  <c r="BM5" i="6"/>
  <c r="AO4" i="4"/>
  <c r="AQ4" i="4"/>
  <c r="AR4" i="4"/>
  <c r="AT4" i="4"/>
  <c r="AT5" i="4"/>
  <c r="E16" i="2"/>
  <c r="E15" i="2"/>
  <c r="E14" i="2"/>
  <c r="E13" i="2"/>
  <c r="E12" i="2"/>
  <c r="AR5" i="4"/>
  <c r="G4" i="4"/>
  <c r="K4" i="4"/>
  <c r="M4" i="4"/>
  <c r="O4" i="4"/>
  <c r="Q4" i="4"/>
  <c r="S4" i="4"/>
  <c r="U4" i="4"/>
  <c r="W4" i="4"/>
  <c r="Y4" i="4"/>
  <c r="AA4" i="4"/>
  <c r="AC4" i="4"/>
  <c r="AE4" i="4"/>
  <c r="AS4" i="4"/>
  <c r="AW4" i="4"/>
  <c r="AX4" i="4"/>
  <c r="G5" i="4"/>
  <c r="K5" i="4"/>
  <c r="M5" i="4"/>
  <c r="O5" i="4"/>
  <c r="Q5" i="4"/>
  <c r="S5" i="4"/>
  <c r="U5" i="4"/>
  <c r="W5" i="4"/>
  <c r="Y5" i="4"/>
  <c r="AA5" i="4"/>
  <c r="AC5" i="4"/>
  <c r="AE5" i="4"/>
  <c r="AS5" i="4"/>
  <c r="AW5" i="4"/>
  <c r="AX5" i="4"/>
  <c r="C16" i="2"/>
  <c r="C15" i="2"/>
  <c r="C13" i="2"/>
  <c r="C12" i="2"/>
  <c r="C14" i="2"/>
  <c r="AX3" i="6"/>
  <c r="AV3" i="6"/>
  <c r="AT3" i="6"/>
  <c r="AY5" i="6"/>
  <c r="AY6" i="6"/>
  <c r="AY7" i="6"/>
  <c r="AY8" i="6"/>
  <c r="AY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Y65" i="6"/>
  <c r="AY66" i="6"/>
  <c r="AY67" i="6"/>
  <c r="AY68" i="6"/>
  <c r="AY69" i="6"/>
  <c r="AY70" i="6"/>
  <c r="AY71" i="6"/>
  <c r="AY72" i="6"/>
  <c r="AY73" i="6"/>
  <c r="AY74" i="6"/>
  <c r="AY75" i="6"/>
  <c r="AY76" i="6"/>
  <c r="AY77" i="6"/>
  <c r="AY78" i="6"/>
  <c r="AY79" i="6"/>
  <c r="AY80" i="6"/>
  <c r="AY81" i="6"/>
  <c r="AY82" i="6"/>
  <c r="AY83" i="6"/>
  <c r="AY84" i="6"/>
  <c r="AY85" i="6"/>
  <c r="AY86" i="6"/>
  <c r="AY87" i="6"/>
  <c r="AY88" i="6"/>
  <c r="AY89" i="6"/>
  <c r="AY90" i="6"/>
  <c r="AY91" i="6"/>
  <c r="AY92" i="6"/>
  <c r="AY93" i="6"/>
  <c r="AY94" i="6"/>
  <c r="AY95" i="6"/>
  <c r="AY96" i="6"/>
  <c r="AY97" i="6"/>
  <c r="AY98" i="6"/>
  <c r="AY99" i="6"/>
  <c r="AY100" i="6"/>
  <c r="AY101" i="6"/>
  <c r="AY102" i="6"/>
  <c r="AY4" i="6"/>
  <c r="AW5" i="6"/>
  <c r="AW6" i="6"/>
  <c r="AW7" i="6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AW97" i="6"/>
  <c r="AW98" i="6"/>
  <c r="AW99" i="6"/>
  <c r="AW100" i="6"/>
  <c r="AW101" i="6"/>
  <c r="AW102" i="6"/>
  <c r="AW4" i="6"/>
  <c r="AU5" i="6"/>
  <c r="AU6" i="6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U65" i="6"/>
  <c r="AU66" i="6"/>
  <c r="AU67" i="6"/>
  <c r="AU68" i="6"/>
  <c r="AU69" i="6"/>
  <c r="AU70" i="6"/>
  <c r="AU71" i="6"/>
  <c r="AU72" i="6"/>
  <c r="AU73" i="6"/>
  <c r="AU74" i="6"/>
  <c r="AU75" i="6"/>
  <c r="AU76" i="6"/>
  <c r="AU77" i="6"/>
  <c r="AU78" i="6"/>
  <c r="AU79" i="6"/>
  <c r="AU80" i="6"/>
  <c r="AU81" i="6"/>
  <c r="AU82" i="6"/>
  <c r="AU83" i="6"/>
  <c r="AU84" i="6"/>
  <c r="AU85" i="6"/>
  <c r="AU86" i="6"/>
  <c r="AU87" i="6"/>
  <c r="AU88" i="6"/>
  <c r="AU89" i="6"/>
  <c r="AU90" i="6"/>
  <c r="AU91" i="6"/>
  <c r="AU92" i="6"/>
  <c r="AU93" i="6"/>
  <c r="AU94" i="6"/>
  <c r="AU95" i="6"/>
  <c r="AU96" i="6"/>
  <c r="AU97" i="6"/>
  <c r="AU98" i="6"/>
  <c r="AU99" i="6"/>
  <c r="AU100" i="6"/>
  <c r="AU101" i="6"/>
  <c r="AU102" i="6"/>
  <c r="AU4" i="6"/>
  <c r="W1" i="7"/>
  <c r="V1" i="7"/>
  <c r="U1" i="7"/>
  <c r="BI102" i="6"/>
  <c r="BM102" i="6"/>
  <c r="BI6" i="6"/>
  <c r="BM6" i="6"/>
  <c r="BI7" i="6"/>
  <c r="BM7" i="6"/>
  <c r="BI8" i="6"/>
  <c r="BM8" i="6"/>
  <c r="BI9" i="6"/>
  <c r="BM9" i="6"/>
  <c r="BI10" i="6"/>
  <c r="BM10" i="6"/>
  <c r="BI11" i="6"/>
  <c r="BM11" i="6"/>
  <c r="BI12" i="6"/>
  <c r="BM12" i="6"/>
  <c r="BI13" i="6"/>
  <c r="BM13" i="6"/>
  <c r="BI14" i="6"/>
  <c r="BM14" i="6"/>
  <c r="BI15" i="6"/>
  <c r="BM15" i="6"/>
  <c r="BI16" i="6"/>
  <c r="BM16" i="6"/>
  <c r="BI17" i="6"/>
  <c r="BM17" i="6"/>
  <c r="BI18" i="6"/>
  <c r="BM18" i="6"/>
  <c r="BI19" i="6"/>
  <c r="BM19" i="6"/>
  <c r="BI20" i="6"/>
  <c r="BM20" i="6"/>
  <c r="BI21" i="6"/>
  <c r="BM21" i="6"/>
  <c r="BI22" i="6"/>
  <c r="BM22" i="6"/>
  <c r="BI23" i="6"/>
  <c r="BM23" i="6"/>
  <c r="BI24" i="6"/>
  <c r="BM24" i="6"/>
  <c r="BI25" i="6"/>
  <c r="BM25" i="6"/>
  <c r="BI26" i="6"/>
  <c r="BM26" i="6"/>
  <c r="BI27" i="6"/>
  <c r="BM27" i="6"/>
  <c r="BI28" i="6"/>
  <c r="BM28" i="6"/>
  <c r="BI29" i="6"/>
  <c r="BM29" i="6"/>
  <c r="BI30" i="6"/>
  <c r="BM30" i="6"/>
  <c r="BI31" i="6"/>
  <c r="BM31" i="6"/>
  <c r="BI32" i="6"/>
  <c r="BM32" i="6"/>
  <c r="BI33" i="6"/>
  <c r="BM33" i="6"/>
  <c r="BI34" i="6"/>
  <c r="BM34" i="6"/>
  <c r="BI35" i="6"/>
  <c r="BM35" i="6"/>
  <c r="BI36" i="6"/>
  <c r="BM36" i="6"/>
  <c r="BI37" i="6"/>
  <c r="BM37" i="6"/>
  <c r="BI38" i="6"/>
  <c r="BM38" i="6"/>
  <c r="BI39" i="6"/>
  <c r="BM39" i="6"/>
  <c r="BI40" i="6"/>
  <c r="BM40" i="6"/>
  <c r="BI41" i="6"/>
  <c r="BM41" i="6"/>
  <c r="BI42" i="6"/>
  <c r="BM42" i="6"/>
  <c r="BI43" i="6"/>
  <c r="BM43" i="6"/>
  <c r="BI44" i="6"/>
  <c r="BM44" i="6"/>
  <c r="BI45" i="6"/>
  <c r="BM45" i="6"/>
  <c r="BI46" i="6"/>
  <c r="BM46" i="6"/>
  <c r="BI47" i="6"/>
  <c r="BM47" i="6"/>
  <c r="BI48" i="6"/>
  <c r="BM48" i="6"/>
  <c r="BI49" i="6"/>
  <c r="BM49" i="6"/>
  <c r="BI50" i="6"/>
  <c r="BM50" i="6"/>
  <c r="BI51" i="6"/>
  <c r="BM51" i="6"/>
  <c r="BI52" i="6"/>
  <c r="BM52" i="6"/>
  <c r="BI53" i="6"/>
  <c r="BM53" i="6"/>
  <c r="BI54" i="6"/>
  <c r="BM54" i="6"/>
  <c r="BI55" i="6"/>
  <c r="BM55" i="6"/>
  <c r="BI56" i="6"/>
  <c r="BM56" i="6"/>
  <c r="BI57" i="6"/>
  <c r="BM57" i="6"/>
  <c r="BI58" i="6"/>
  <c r="BM58" i="6"/>
  <c r="BI59" i="6"/>
  <c r="BM59" i="6"/>
  <c r="BI60" i="6"/>
  <c r="BM60" i="6"/>
  <c r="BI61" i="6"/>
  <c r="BM61" i="6"/>
  <c r="BI62" i="6"/>
  <c r="BM62" i="6"/>
  <c r="BI63" i="6"/>
  <c r="BM63" i="6"/>
  <c r="BI64" i="6"/>
  <c r="BM64" i="6"/>
  <c r="BI65" i="6"/>
  <c r="BM65" i="6"/>
  <c r="BI66" i="6"/>
  <c r="BM66" i="6"/>
  <c r="BI67" i="6"/>
  <c r="BM67" i="6"/>
  <c r="BI68" i="6"/>
  <c r="BM68" i="6"/>
  <c r="BI69" i="6"/>
  <c r="BM69" i="6"/>
  <c r="BI70" i="6"/>
  <c r="BM70" i="6"/>
  <c r="BI71" i="6"/>
  <c r="BM71" i="6"/>
  <c r="BI72" i="6"/>
  <c r="BM72" i="6"/>
  <c r="BI73" i="6"/>
  <c r="BM73" i="6"/>
  <c r="BI74" i="6"/>
  <c r="BM74" i="6"/>
  <c r="BI75" i="6"/>
  <c r="BM75" i="6"/>
  <c r="BI76" i="6"/>
  <c r="BM76" i="6"/>
  <c r="BI77" i="6"/>
  <c r="BM77" i="6"/>
  <c r="BI78" i="6"/>
  <c r="BM78" i="6"/>
  <c r="BI79" i="6"/>
  <c r="BM79" i="6"/>
  <c r="BI80" i="6"/>
  <c r="BM80" i="6"/>
  <c r="BI81" i="6"/>
  <c r="BM81" i="6"/>
  <c r="BI82" i="6"/>
  <c r="BM82" i="6"/>
  <c r="BI83" i="6"/>
  <c r="BM83" i="6"/>
  <c r="BI84" i="6"/>
  <c r="BM84" i="6"/>
  <c r="BI85" i="6"/>
  <c r="BM85" i="6"/>
  <c r="BI86" i="6"/>
  <c r="BM86" i="6"/>
  <c r="BI87" i="6"/>
  <c r="BM87" i="6"/>
  <c r="BI88" i="6"/>
  <c r="BM88" i="6"/>
  <c r="BI89" i="6"/>
  <c r="BM89" i="6"/>
  <c r="BI90" i="6"/>
  <c r="BM90" i="6"/>
  <c r="BI91" i="6"/>
  <c r="BM91" i="6"/>
  <c r="BI92" i="6"/>
  <c r="BM92" i="6"/>
  <c r="BI93" i="6"/>
  <c r="BM93" i="6"/>
  <c r="BI94" i="6"/>
  <c r="BM94" i="6"/>
  <c r="BI95" i="6"/>
  <c r="BM95" i="6"/>
  <c r="BI96" i="6"/>
  <c r="BM96" i="6"/>
  <c r="BI97" i="6"/>
  <c r="BM97" i="6"/>
  <c r="BI98" i="6"/>
  <c r="BM98" i="6"/>
  <c r="BI99" i="6"/>
  <c r="BM99" i="6"/>
  <c r="BI100" i="6"/>
  <c r="BM100" i="6"/>
  <c r="BI101" i="6"/>
  <c r="BM101" i="6"/>
  <c r="AT98" i="4"/>
  <c r="AX98" i="4"/>
  <c r="AT99" i="4"/>
  <c r="AX99" i="4"/>
  <c r="AT100" i="4"/>
  <c r="AX100" i="4"/>
  <c r="AT101" i="4"/>
  <c r="AX101" i="4"/>
  <c r="AT102" i="4"/>
  <c r="AX102" i="4"/>
  <c r="AT22" i="4"/>
  <c r="AX22" i="4"/>
  <c r="AT23" i="4"/>
  <c r="AX23" i="4"/>
  <c r="AT24" i="4"/>
  <c r="AX24" i="4"/>
  <c r="AT25" i="4"/>
  <c r="AX25" i="4"/>
  <c r="AT26" i="4"/>
  <c r="AX26" i="4"/>
  <c r="AT27" i="4"/>
  <c r="AX27" i="4"/>
  <c r="AT28" i="4"/>
  <c r="AX28" i="4"/>
  <c r="AT29" i="4"/>
  <c r="AX29" i="4"/>
  <c r="AT30" i="4"/>
  <c r="AX30" i="4"/>
  <c r="AT31" i="4"/>
  <c r="AX31" i="4"/>
  <c r="AT32" i="4"/>
  <c r="AX32" i="4"/>
  <c r="AT33" i="4"/>
  <c r="AX33" i="4"/>
  <c r="AT34" i="4"/>
  <c r="AX34" i="4"/>
  <c r="AT35" i="4"/>
  <c r="AX35" i="4"/>
  <c r="AT36" i="4"/>
  <c r="AX36" i="4"/>
  <c r="AT37" i="4"/>
  <c r="AX37" i="4"/>
  <c r="AT38" i="4"/>
  <c r="AX38" i="4"/>
  <c r="AT39" i="4"/>
  <c r="AX39" i="4"/>
  <c r="AT40" i="4"/>
  <c r="AX40" i="4"/>
  <c r="AT41" i="4"/>
  <c r="AX41" i="4"/>
  <c r="AT42" i="4"/>
  <c r="AX42" i="4"/>
  <c r="AT43" i="4"/>
  <c r="AX43" i="4"/>
  <c r="AT44" i="4"/>
  <c r="AX44" i="4"/>
  <c r="AT45" i="4"/>
  <c r="AX45" i="4"/>
  <c r="AT46" i="4"/>
  <c r="AX46" i="4"/>
  <c r="AT47" i="4"/>
  <c r="AX47" i="4"/>
  <c r="AT48" i="4"/>
  <c r="AX48" i="4"/>
  <c r="AT49" i="4"/>
  <c r="AX49" i="4"/>
  <c r="AT50" i="4"/>
  <c r="AX50" i="4"/>
  <c r="AT51" i="4"/>
  <c r="AX51" i="4"/>
  <c r="AT52" i="4"/>
  <c r="AX52" i="4"/>
  <c r="AT53" i="4"/>
  <c r="AX53" i="4"/>
  <c r="AT54" i="4"/>
  <c r="AX54" i="4"/>
  <c r="AT55" i="4"/>
  <c r="AX55" i="4"/>
  <c r="AT56" i="4"/>
  <c r="AX56" i="4"/>
  <c r="AT57" i="4"/>
  <c r="AX57" i="4"/>
  <c r="AT58" i="4"/>
  <c r="AX58" i="4"/>
  <c r="AT59" i="4"/>
  <c r="AX59" i="4"/>
  <c r="AT60" i="4"/>
  <c r="AX60" i="4"/>
  <c r="AT61" i="4"/>
  <c r="AX61" i="4"/>
  <c r="AT62" i="4"/>
  <c r="AX62" i="4"/>
  <c r="AT63" i="4"/>
  <c r="AX63" i="4"/>
  <c r="AT64" i="4"/>
  <c r="AX64" i="4"/>
  <c r="AT65" i="4"/>
  <c r="AX65" i="4"/>
  <c r="AT66" i="4"/>
  <c r="AX66" i="4"/>
  <c r="AT67" i="4"/>
  <c r="AX67" i="4"/>
  <c r="AT68" i="4"/>
  <c r="AX68" i="4"/>
  <c r="AT69" i="4"/>
  <c r="AX69" i="4"/>
  <c r="AT70" i="4"/>
  <c r="AX70" i="4"/>
  <c r="AT71" i="4"/>
  <c r="AX71" i="4"/>
  <c r="AT72" i="4"/>
  <c r="AX72" i="4"/>
  <c r="AT73" i="4"/>
  <c r="AX73" i="4"/>
  <c r="AT74" i="4"/>
  <c r="AX74" i="4"/>
  <c r="AT75" i="4"/>
  <c r="AX75" i="4"/>
  <c r="AT76" i="4"/>
  <c r="AX76" i="4"/>
  <c r="AT77" i="4"/>
  <c r="AX77" i="4"/>
  <c r="AT78" i="4"/>
  <c r="AX78" i="4"/>
  <c r="AT79" i="4"/>
  <c r="AX79" i="4"/>
  <c r="AT80" i="4"/>
  <c r="AX80" i="4"/>
  <c r="AT81" i="4"/>
  <c r="AX81" i="4"/>
  <c r="AT82" i="4"/>
  <c r="AX82" i="4"/>
  <c r="AT83" i="4"/>
  <c r="AX83" i="4"/>
  <c r="AT84" i="4"/>
  <c r="AX84" i="4"/>
  <c r="AT85" i="4"/>
  <c r="AX85" i="4"/>
  <c r="AT86" i="4"/>
  <c r="AX86" i="4"/>
  <c r="AT87" i="4"/>
  <c r="AX87" i="4"/>
  <c r="AT88" i="4"/>
  <c r="AX88" i="4"/>
  <c r="AT89" i="4"/>
  <c r="AX89" i="4"/>
  <c r="AT90" i="4"/>
  <c r="AX90" i="4"/>
  <c r="AT91" i="4"/>
  <c r="AX91" i="4"/>
  <c r="AT92" i="4"/>
  <c r="AX92" i="4"/>
  <c r="AT93" i="4"/>
  <c r="AX93" i="4"/>
  <c r="AT94" i="4"/>
  <c r="AX94" i="4"/>
  <c r="AT95" i="4"/>
  <c r="AX95" i="4"/>
  <c r="AT96" i="4"/>
  <c r="AX96" i="4"/>
  <c r="AT97" i="4"/>
  <c r="AX97" i="4"/>
  <c r="AT6" i="4"/>
  <c r="AX6" i="4"/>
  <c r="AT7" i="4"/>
  <c r="AX7" i="4"/>
  <c r="AT8" i="4"/>
  <c r="AX8" i="4"/>
  <c r="AT9" i="4"/>
  <c r="AX9" i="4"/>
  <c r="AT10" i="4"/>
  <c r="AX10" i="4"/>
  <c r="AT11" i="4"/>
  <c r="AX11" i="4"/>
  <c r="AT12" i="4"/>
  <c r="AX12" i="4"/>
  <c r="AT13" i="4"/>
  <c r="AX13" i="4"/>
  <c r="AT14" i="4"/>
  <c r="AX14" i="4"/>
  <c r="AT15" i="4"/>
  <c r="AX15" i="4"/>
  <c r="AT16" i="4"/>
  <c r="AX16" i="4"/>
  <c r="AT17" i="4"/>
  <c r="AX17" i="4"/>
  <c r="AT18" i="4"/>
  <c r="AX18" i="4"/>
  <c r="AT19" i="4"/>
  <c r="AX19" i="4"/>
  <c r="AT20" i="4"/>
  <c r="AX20" i="4"/>
  <c r="AT21" i="4"/>
  <c r="AX21" i="4"/>
  <c r="AG4" i="4"/>
  <c r="AI4" i="4"/>
  <c r="AK4" i="4"/>
  <c r="AM4" i="4"/>
  <c r="G5" i="6"/>
  <c r="K5" i="6"/>
  <c r="M5" i="6"/>
  <c r="O5" i="6"/>
  <c r="Q5" i="6"/>
  <c r="S5" i="6"/>
  <c r="U5" i="6"/>
  <c r="W5" i="6"/>
  <c r="Y5" i="6"/>
  <c r="AA5" i="6"/>
  <c r="AC5" i="6"/>
  <c r="AE5" i="6"/>
  <c r="AG5" i="6"/>
  <c r="AI5" i="6"/>
  <c r="AK5" i="6"/>
  <c r="AM5" i="6"/>
  <c r="AO5" i="6"/>
  <c r="AQ5" i="6"/>
  <c r="AS5" i="6"/>
  <c r="BL5" i="6"/>
  <c r="G6" i="6"/>
  <c r="K6" i="6"/>
  <c r="M6" i="6"/>
  <c r="O6" i="6"/>
  <c r="Q6" i="6"/>
  <c r="S6" i="6"/>
  <c r="U6" i="6"/>
  <c r="W6" i="6"/>
  <c r="Y6" i="6"/>
  <c r="AA6" i="6"/>
  <c r="AC6" i="6"/>
  <c r="AE6" i="6"/>
  <c r="AG6" i="6"/>
  <c r="AI6" i="6"/>
  <c r="AK6" i="6"/>
  <c r="AM6" i="6"/>
  <c r="AO6" i="6"/>
  <c r="AQ6" i="6"/>
  <c r="AS6" i="6"/>
  <c r="BL6" i="6"/>
  <c r="G7" i="6"/>
  <c r="K7" i="6"/>
  <c r="M7" i="6"/>
  <c r="O7" i="6"/>
  <c r="Q7" i="6"/>
  <c r="S7" i="6"/>
  <c r="U7" i="6"/>
  <c r="W7" i="6"/>
  <c r="Y7" i="6"/>
  <c r="AA7" i="6"/>
  <c r="AC7" i="6"/>
  <c r="AE7" i="6"/>
  <c r="AG7" i="6"/>
  <c r="AI7" i="6"/>
  <c r="AK7" i="6"/>
  <c r="AM7" i="6"/>
  <c r="AO7" i="6"/>
  <c r="AQ7" i="6"/>
  <c r="AS7" i="6"/>
  <c r="BL7" i="6"/>
  <c r="G8" i="6"/>
  <c r="K8" i="6"/>
  <c r="M8" i="6"/>
  <c r="O8" i="6"/>
  <c r="Q8" i="6"/>
  <c r="S8" i="6"/>
  <c r="U8" i="6"/>
  <c r="W8" i="6"/>
  <c r="Y8" i="6"/>
  <c r="AA8" i="6"/>
  <c r="AC8" i="6"/>
  <c r="AE8" i="6"/>
  <c r="AG8" i="6"/>
  <c r="AI8" i="6"/>
  <c r="AK8" i="6"/>
  <c r="AM8" i="6"/>
  <c r="AO8" i="6"/>
  <c r="AQ8" i="6"/>
  <c r="AS8" i="6"/>
  <c r="BL8" i="6"/>
  <c r="BL9" i="6"/>
  <c r="BL10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L65" i="6"/>
  <c r="BL66" i="6"/>
  <c r="BL67" i="6"/>
  <c r="BL68" i="6"/>
  <c r="BL69" i="6"/>
  <c r="BL70" i="6"/>
  <c r="BL71" i="6"/>
  <c r="BL72" i="6"/>
  <c r="BL73" i="6"/>
  <c r="BL74" i="6"/>
  <c r="BL75" i="6"/>
  <c r="BL76" i="6"/>
  <c r="BL77" i="6"/>
  <c r="BL78" i="6"/>
  <c r="BL79" i="6"/>
  <c r="BL80" i="6"/>
  <c r="BL81" i="6"/>
  <c r="BL82" i="6"/>
  <c r="BL83" i="6"/>
  <c r="BL84" i="6"/>
  <c r="BL85" i="6"/>
  <c r="BL86" i="6"/>
  <c r="BL87" i="6"/>
  <c r="BL88" i="6"/>
  <c r="BL89" i="6"/>
  <c r="BL90" i="6"/>
  <c r="BL91" i="6"/>
  <c r="BL92" i="6"/>
  <c r="BL93" i="6"/>
  <c r="BL94" i="6"/>
  <c r="BL95" i="6"/>
  <c r="BL96" i="6"/>
  <c r="BL97" i="6"/>
  <c r="G98" i="6"/>
  <c r="K98" i="6"/>
  <c r="M98" i="6"/>
  <c r="O98" i="6"/>
  <c r="Q98" i="6"/>
  <c r="S98" i="6"/>
  <c r="U98" i="6"/>
  <c r="W98" i="6"/>
  <c r="Y98" i="6"/>
  <c r="AA98" i="6"/>
  <c r="AC98" i="6"/>
  <c r="AE98" i="6"/>
  <c r="AG98" i="6"/>
  <c r="AI98" i="6"/>
  <c r="AK98" i="6"/>
  <c r="AM98" i="6"/>
  <c r="AO98" i="6"/>
  <c r="AQ98" i="6"/>
  <c r="AS98" i="6"/>
  <c r="BL98" i="6"/>
  <c r="G99" i="6"/>
  <c r="K99" i="6"/>
  <c r="M99" i="6"/>
  <c r="O99" i="6"/>
  <c r="Q99" i="6"/>
  <c r="S99" i="6"/>
  <c r="U99" i="6"/>
  <c r="W99" i="6"/>
  <c r="Y99" i="6"/>
  <c r="AA99" i="6"/>
  <c r="AC99" i="6"/>
  <c r="AE99" i="6"/>
  <c r="AG99" i="6"/>
  <c r="AI99" i="6"/>
  <c r="AK99" i="6"/>
  <c r="AM99" i="6"/>
  <c r="AO99" i="6"/>
  <c r="AQ99" i="6"/>
  <c r="AS99" i="6"/>
  <c r="BL99" i="6"/>
  <c r="G100" i="6"/>
  <c r="K100" i="6"/>
  <c r="M100" i="6"/>
  <c r="O100" i="6"/>
  <c r="Q100" i="6"/>
  <c r="S100" i="6"/>
  <c r="U100" i="6"/>
  <c r="W100" i="6"/>
  <c r="Y100" i="6"/>
  <c r="AA100" i="6"/>
  <c r="AC100" i="6"/>
  <c r="AE100" i="6"/>
  <c r="AG100" i="6"/>
  <c r="AI100" i="6"/>
  <c r="AK100" i="6"/>
  <c r="AM100" i="6"/>
  <c r="AO100" i="6"/>
  <c r="AQ100" i="6"/>
  <c r="AS100" i="6"/>
  <c r="BL100" i="6"/>
  <c r="G101" i="6"/>
  <c r="K101" i="6"/>
  <c r="M101" i="6"/>
  <c r="O101" i="6"/>
  <c r="Q101" i="6"/>
  <c r="S101" i="6"/>
  <c r="U101" i="6"/>
  <c r="W101" i="6"/>
  <c r="Y101" i="6"/>
  <c r="AA101" i="6"/>
  <c r="AC101" i="6"/>
  <c r="AE101" i="6"/>
  <c r="AG101" i="6"/>
  <c r="AI101" i="6"/>
  <c r="AK101" i="6"/>
  <c r="AM101" i="6"/>
  <c r="AO101" i="6"/>
  <c r="AQ101" i="6"/>
  <c r="AS101" i="6"/>
  <c r="BL101" i="6"/>
  <c r="G102" i="6"/>
  <c r="K102" i="6"/>
  <c r="M102" i="6"/>
  <c r="O102" i="6"/>
  <c r="Q102" i="6"/>
  <c r="S102" i="6"/>
  <c r="U102" i="6"/>
  <c r="W102" i="6"/>
  <c r="Y102" i="6"/>
  <c r="AA102" i="6"/>
  <c r="AC102" i="6"/>
  <c r="AE102" i="6"/>
  <c r="AG102" i="6"/>
  <c r="AI102" i="6"/>
  <c r="AK102" i="6"/>
  <c r="AM102" i="6"/>
  <c r="AO102" i="6"/>
  <c r="AQ102" i="6"/>
  <c r="AS102" i="6"/>
  <c r="BL102" i="6"/>
  <c r="G4" i="6"/>
  <c r="K4" i="6"/>
  <c r="M4" i="6"/>
  <c r="O4" i="6"/>
  <c r="Q4" i="6"/>
  <c r="S4" i="6"/>
  <c r="U4" i="6"/>
  <c r="W4" i="6"/>
  <c r="Y4" i="6"/>
  <c r="AA4" i="6"/>
  <c r="AC4" i="6"/>
  <c r="AE4" i="6"/>
  <c r="AG4" i="6"/>
  <c r="AI4" i="6"/>
  <c r="AK4" i="6"/>
  <c r="AM4" i="6"/>
  <c r="AO4" i="6"/>
  <c r="AQ4" i="6"/>
  <c r="AS4" i="6"/>
  <c r="BL4" i="6"/>
  <c r="AW81" i="4"/>
  <c r="AW82" i="4"/>
  <c r="AW83" i="4"/>
  <c r="AW84" i="4"/>
  <c r="AW85" i="4"/>
  <c r="AW86" i="4"/>
  <c r="AW87" i="4"/>
  <c r="AW88" i="4"/>
  <c r="AW89" i="4"/>
  <c r="AW90" i="4"/>
  <c r="AW91" i="4"/>
  <c r="AW92" i="4"/>
  <c r="AW93" i="4"/>
  <c r="AW94" i="4"/>
  <c r="AW95" i="4"/>
  <c r="AW96" i="4"/>
  <c r="AW97" i="4"/>
  <c r="AW98" i="4"/>
  <c r="G99" i="4"/>
  <c r="K99" i="4"/>
  <c r="M99" i="4"/>
  <c r="O99" i="4"/>
  <c r="Q99" i="4"/>
  <c r="S99" i="4"/>
  <c r="U99" i="4"/>
  <c r="W99" i="4"/>
  <c r="Y99" i="4"/>
  <c r="AA99" i="4"/>
  <c r="AC99" i="4"/>
  <c r="AE99" i="4"/>
  <c r="AS99" i="4"/>
  <c r="AW99" i="4"/>
  <c r="AW100" i="4"/>
  <c r="G101" i="4"/>
  <c r="K101" i="4"/>
  <c r="M101" i="4"/>
  <c r="O101" i="4"/>
  <c r="Q101" i="4"/>
  <c r="S101" i="4"/>
  <c r="U101" i="4"/>
  <c r="W101" i="4"/>
  <c r="Y101" i="4"/>
  <c r="AA101" i="4"/>
  <c r="AC101" i="4"/>
  <c r="AE101" i="4"/>
  <c r="AS101" i="4"/>
  <c r="AW101" i="4"/>
  <c r="AW102" i="4"/>
  <c r="G6" i="4"/>
  <c r="K6" i="4"/>
  <c r="M6" i="4"/>
  <c r="O6" i="4"/>
  <c r="Q6" i="4"/>
  <c r="S6" i="4"/>
  <c r="U6" i="4"/>
  <c r="W6" i="4"/>
  <c r="Y6" i="4"/>
  <c r="AA6" i="4"/>
  <c r="AC6" i="4"/>
  <c r="AE6" i="4"/>
  <c r="AS6" i="4"/>
  <c r="AW6" i="4"/>
  <c r="G7" i="4"/>
  <c r="K7" i="4"/>
  <c r="M7" i="4"/>
  <c r="O7" i="4"/>
  <c r="Q7" i="4"/>
  <c r="S7" i="4"/>
  <c r="U7" i="4"/>
  <c r="W7" i="4"/>
  <c r="Y7" i="4"/>
  <c r="AA7" i="4"/>
  <c r="AC7" i="4"/>
  <c r="AE7" i="4"/>
  <c r="AS7" i="4"/>
  <c r="AW7" i="4"/>
  <c r="G8" i="4"/>
  <c r="K8" i="4"/>
  <c r="M8" i="4"/>
  <c r="O8" i="4"/>
  <c r="Q8" i="4"/>
  <c r="S8" i="4"/>
  <c r="U8" i="4"/>
  <c r="W8" i="4"/>
  <c r="Y8" i="4"/>
  <c r="AA8" i="4"/>
  <c r="AC8" i="4"/>
  <c r="AE8" i="4"/>
  <c r="AS8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G31" i="4"/>
  <c r="K31" i="4"/>
  <c r="M31" i="4"/>
  <c r="O31" i="4"/>
  <c r="Q31" i="4"/>
  <c r="S31" i="4"/>
  <c r="U31" i="4"/>
  <c r="W31" i="4"/>
  <c r="Y31" i="4"/>
  <c r="AA31" i="4"/>
  <c r="AC31" i="4"/>
  <c r="AE31" i="4"/>
  <c r="AS31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D13" i="2"/>
  <c r="D14" i="2"/>
  <c r="D15" i="2"/>
  <c r="D16" i="2"/>
  <c r="C17" i="2"/>
  <c r="D17" i="2"/>
  <c r="D12" i="2"/>
  <c r="BA4" i="6"/>
  <c r="BE4" i="6"/>
  <c r="BC4" i="6"/>
  <c r="BG4" i="6"/>
  <c r="BA102" i="6"/>
  <c r="BC102" i="6"/>
  <c r="BE102" i="6"/>
  <c r="BG102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100" i="4"/>
  <c r="G102" i="4"/>
  <c r="AR7" i="4"/>
  <c r="AS97" i="6"/>
  <c r="AQ97" i="6"/>
  <c r="AO97" i="6"/>
  <c r="AM97" i="6"/>
  <c r="AK97" i="6"/>
  <c r="AI97" i="6"/>
  <c r="AG97" i="6"/>
  <c r="AE97" i="6"/>
  <c r="AC97" i="6"/>
  <c r="AA97" i="6"/>
  <c r="Y97" i="6"/>
  <c r="W97" i="6"/>
  <c r="U97" i="6"/>
  <c r="S97" i="6"/>
  <c r="Q97" i="6"/>
  <c r="O97" i="6"/>
  <c r="M97" i="6"/>
  <c r="K97" i="6"/>
  <c r="AS96" i="6"/>
  <c r="AQ96" i="6"/>
  <c r="AO96" i="6"/>
  <c r="AM96" i="6"/>
  <c r="AK96" i="6"/>
  <c r="AI96" i="6"/>
  <c r="AG96" i="6"/>
  <c r="AE96" i="6"/>
  <c r="AC96" i="6"/>
  <c r="AA96" i="6"/>
  <c r="Y96" i="6"/>
  <c r="W96" i="6"/>
  <c r="U96" i="6"/>
  <c r="S96" i="6"/>
  <c r="Q96" i="6"/>
  <c r="O96" i="6"/>
  <c r="M96" i="6"/>
  <c r="K96" i="6"/>
  <c r="AS95" i="6"/>
  <c r="AQ95" i="6"/>
  <c r="AO95" i="6"/>
  <c r="AM95" i="6"/>
  <c r="AK95" i="6"/>
  <c r="AI95" i="6"/>
  <c r="AG95" i="6"/>
  <c r="AE95" i="6"/>
  <c r="AC95" i="6"/>
  <c r="AA95" i="6"/>
  <c r="Y95" i="6"/>
  <c r="W95" i="6"/>
  <c r="U95" i="6"/>
  <c r="S95" i="6"/>
  <c r="Q95" i="6"/>
  <c r="O95" i="6"/>
  <c r="M95" i="6"/>
  <c r="K95" i="6"/>
  <c r="AS94" i="6"/>
  <c r="AQ94" i="6"/>
  <c r="AO94" i="6"/>
  <c r="AM94" i="6"/>
  <c r="AK94" i="6"/>
  <c r="AI94" i="6"/>
  <c r="AG94" i="6"/>
  <c r="AE94" i="6"/>
  <c r="AC94" i="6"/>
  <c r="AA94" i="6"/>
  <c r="Y94" i="6"/>
  <c r="W94" i="6"/>
  <c r="U94" i="6"/>
  <c r="S94" i="6"/>
  <c r="Q94" i="6"/>
  <c r="O94" i="6"/>
  <c r="M94" i="6"/>
  <c r="K94" i="6"/>
  <c r="AS93" i="6"/>
  <c r="AQ93" i="6"/>
  <c r="AO93" i="6"/>
  <c r="AM93" i="6"/>
  <c r="AK93" i="6"/>
  <c r="AI93" i="6"/>
  <c r="AG93" i="6"/>
  <c r="AE93" i="6"/>
  <c r="AC93" i="6"/>
  <c r="AA93" i="6"/>
  <c r="Y93" i="6"/>
  <c r="W93" i="6"/>
  <c r="U93" i="6"/>
  <c r="S93" i="6"/>
  <c r="Q93" i="6"/>
  <c r="O93" i="6"/>
  <c r="M93" i="6"/>
  <c r="K93" i="6"/>
  <c r="AS92" i="6"/>
  <c r="AQ92" i="6"/>
  <c r="AO92" i="6"/>
  <c r="AM92" i="6"/>
  <c r="AK92" i="6"/>
  <c r="AI92" i="6"/>
  <c r="AG92" i="6"/>
  <c r="AE92" i="6"/>
  <c r="AC92" i="6"/>
  <c r="AA92" i="6"/>
  <c r="Y92" i="6"/>
  <c r="W92" i="6"/>
  <c r="U92" i="6"/>
  <c r="S92" i="6"/>
  <c r="Q92" i="6"/>
  <c r="O92" i="6"/>
  <c r="M92" i="6"/>
  <c r="K92" i="6"/>
  <c r="AS91" i="6"/>
  <c r="AQ91" i="6"/>
  <c r="AO91" i="6"/>
  <c r="AM91" i="6"/>
  <c r="AK91" i="6"/>
  <c r="AI91" i="6"/>
  <c r="AG91" i="6"/>
  <c r="AE91" i="6"/>
  <c r="AC91" i="6"/>
  <c r="AA91" i="6"/>
  <c r="Y91" i="6"/>
  <c r="W91" i="6"/>
  <c r="U91" i="6"/>
  <c r="S91" i="6"/>
  <c r="Q91" i="6"/>
  <c r="O91" i="6"/>
  <c r="M91" i="6"/>
  <c r="K91" i="6"/>
  <c r="AS90" i="6"/>
  <c r="AQ90" i="6"/>
  <c r="AO90" i="6"/>
  <c r="AM90" i="6"/>
  <c r="AK90" i="6"/>
  <c r="AI90" i="6"/>
  <c r="AG90" i="6"/>
  <c r="AE90" i="6"/>
  <c r="AC90" i="6"/>
  <c r="AA90" i="6"/>
  <c r="Y90" i="6"/>
  <c r="W90" i="6"/>
  <c r="U90" i="6"/>
  <c r="S90" i="6"/>
  <c r="Q90" i="6"/>
  <c r="O90" i="6"/>
  <c r="M90" i="6"/>
  <c r="K90" i="6"/>
  <c r="AS89" i="6"/>
  <c r="AQ89" i="6"/>
  <c r="AO89" i="6"/>
  <c r="AM89" i="6"/>
  <c r="AK89" i="6"/>
  <c r="AI89" i="6"/>
  <c r="AG89" i="6"/>
  <c r="AE89" i="6"/>
  <c r="AC89" i="6"/>
  <c r="AA89" i="6"/>
  <c r="Y89" i="6"/>
  <c r="W89" i="6"/>
  <c r="U89" i="6"/>
  <c r="S89" i="6"/>
  <c r="Q89" i="6"/>
  <c r="O89" i="6"/>
  <c r="M89" i="6"/>
  <c r="K89" i="6"/>
  <c r="AS88" i="6"/>
  <c r="AQ88" i="6"/>
  <c r="AO88" i="6"/>
  <c r="AM88" i="6"/>
  <c r="AK88" i="6"/>
  <c r="AI88" i="6"/>
  <c r="AG88" i="6"/>
  <c r="AE88" i="6"/>
  <c r="AC88" i="6"/>
  <c r="AA88" i="6"/>
  <c r="Y88" i="6"/>
  <c r="W88" i="6"/>
  <c r="U88" i="6"/>
  <c r="S88" i="6"/>
  <c r="Q88" i="6"/>
  <c r="O88" i="6"/>
  <c r="M88" i="6"/>
  <c r="K88" i="6"/>
  <c r="AS87" i="6"/>
  <c r="AQ87" i="6"/>
  <c r="AO87" i="6"/>
  <c r="AM87" i="6"/>
  <c r="AK87" i="6"/>
  <c r="AI87" i="6"/>
  <c r="AG87" i="6"/>
  <c r="AE87" i="6"/>
  <c r="AC87" i="6"/>
  <c r="AA87" i="6"/>
  <c r="Y87" i="6"/>
  <c r="W87" i="6"/>
  <c r="U87" i="6"/>
  <c r="S87" i="6"/>
  <c r="Q87" i="6"/>
  <c r="O87" i="6"/>
  <c r="M87" i="6"/>
  <c r="K87" i="6"/>
  <c r="AS86" i="6"/>
  <c r="AQ86" i="6"/>
  <c r="AO86" i="6"/>
  <c r="AM86" i="6"/>
  <c r="AK86" i="6"/>
  <c r="AI86" i="6"/>
  <c r="AG86" i="6"/>
  <c r="AE86" i="6"/>
  <c r="AC86" i="6"/>
  <c r="AA86" i="6"/>
  <c r="Y86" i="6"/>
  <c r="W86" i="6"/>
  <c r="U86" i="6"/>
  <c r="S86" i="6"/>
  <c r="Q86" i="6"/>
  <c r="O86" i="6"/>
  <c r="M86" i="6"/>
  <c r="K86" i="6"/>
  <c r="AS85" i="6"/>
  <c r="AQ85" i="6"/>
  <c r="AO85" i="6"/>
  <c r="AM85" i="6"/>
  <c r="AK85" i="6"/>
  <c r="AI85" i="6"/>
  <c r="AG85" i="6"/>
  <c r="AE85" i="6"/>
  <c r="AC85" i="6"/>
  <c r="AA85" i="6"/>
  <c r="Y85" i="6"/>
  <c r="W85" i="6"/>
  <c r="U85" i="6"/>
  <c r="S85" i="6"/>
  <c r="Q85" i="6"/>
  <c r="O85" i="6"/>
  <c r="M85" i="6"/>
  <c r="K85" i="6"/>
  <c r="AS84" i="6"/>
  <c r="AQ84" i="6"/>
  <c r="AO84" i="6"/>
  <c r="AM84" i="6"/>
  <c r="AK84" i="6"/>
  <c r="AI84" i="6"/>
  <c r="AG84" i="6"/>
  <c r="AE84" i="6"/>
  <c r="AC84" i="6"/>
  <c r="AA84" i="6"/>
  <c r="Y84" i="6"/>
  <c r="W84" i="6"/>
  <c r="U84" i="6"/>
  <c r="S84" i="6"/>
  <c r="Q84" i="6"/>
  <c r="O84" i="6"/>
  <c r="M84" i="6"/>
  <c r="K84" i="6"/>
  <c r="AS83" i="6"/>
  <c r="AQ83" i="6"/>
  <c r="AO83" i="6"/>
  <c r="AM83" i="6"/>
  <c r="AK83" i="6"/>
  <c r="AI83" i="6"/>
  <c r="AG83" i="6"/>
  <c r="AE83" i="6"/>
  <c r="AC83" i="6"/>
  <c r="AA83" i="6"/>
  <c r="Y83" i="6"/>
  <c r="W83" i="6"/>
  <c r="U83" i="6"/>
  <c r="S83" i="6"/>
  <c r="Q83" i="6"/>
  <c r="O83" i="6"/>
  <c r="M83" i="6"/>
  <c r="K83" i="6"/>
  <c r="AS82" i="6"/>
  <c r="AQ82" i="6"/>
  <c r="AO82" i="6"/>
  <c r="AM82" i="6"/>
  <c r="AK82" i="6"/>
  <c r="AI82" i="6"/>
  <c r="AG82" i="6"/>
  <c r="AE82" i="6"/>
  <c r="AC82" i="6"/>
  <c r="AA82" i="6"/>
  <c r="Y82" i="6"/>
  <c r="W82" i="6"/>
  <c r="U82" i="6"/>
  <c r="S82" i="6"/>
  <c r="Q82" i="6"/>
  <c r="O82" i="6"/>
  <c r="M82" i="6"/>
  <c r="K82" i="6"/>
  <c r="AS81" i="6"/>
  <c r="AQ81" i="6"/>
  <c r="AO81" i="6"/>
  <c r="AM81" i="6"/>
  <c r="AK81" i="6"/>
  <c r="AI81" i="6"/>
  <c r="AG81" i="6"/>
  <c r="AE81" i="6"/>
  <c r="AC81" i="6"/>
  <c r="AA81" i="6"/>
  <c r="Y81" i="6"/>
  <c r="W81" i="6"/>
  <c r="U81" i="6"/>
  <c r="S81" i="6"/>
  <c r="Q81" i="6"/>
  <c r="O81" i="6"/>
  <c r="M81" i="6"/>
  <c r="K81" i="6"/>
  <c r="AS80" i="6"/>
  <c r="AQ80" i="6"/>
  <c r="AO80" i="6"/>
  <c r="AM80" i="6"/>
  <c r="AK80" i="6"/>
  <c r="AI80" i="6"/>
  <c r="AG80" i="6"/>
  <c r="AE80" i="6"/>
  <c r="AC80" i="6"/>
  <c r="AA80" i="6"/>
  <c r="Y80" i="6"/>
  <c r="W80" i="6"/>
  <c r="U80" i="6"/>
  <c r="S80" i="6"/>
  <c r="Q80" i="6"/>
  <c r="O80" i="6"/>
  <c r="M80" i="6"/>
  <c r="K80" i="6"/>
  <c r="AS79" i="6"/>
  <c r="AQ79" i="6"/>
  <c r="AO79" i="6"/>
  <c r="AM79" i="6"/>
  <c r="AK79" i="6"/>
  <c r="AI79" i="6"/>
  <c r="AG79" i="6"/>
  <c r="AE79" i="6"/>
  <c r="AC79" i="6"/>
  <c r="AA79" i="6"/>
  <c r="Y79" i="6"/>
  <c r="W79" i="6"/>
  <c r="U79" i="6"/>
  <c r="S79" i="6"/>
  <c r="Q79" i="6"/>
  <c r="O79" i="6"/>
  <c r="M79" i="6"/>
  <c r="K79" i="6"/>
  <c r="AS78" i="6"/>
  <c r="AQ78" i="6"/>
  <c r="AO78" i="6"/>
  <c r="AM78" i="6"/>
  <c r="AK78" i="6"/>
  <c r="AI78" i="6"/>
  <c r="AG78" i="6"/>
  <c r="AE78" i="6"/>
  <c r="AC78" i="6"/>
  <c r="AA78" i="6"/>
  <c r="Y78" i="6"/>
  <c r="W78" i="6"/>
  <c r="U78" i="6"/>
  <c r="S78" i="6"/>
  <c r="Q78" i="6"/>
  <c r="O78" i="6"/>
  <c r="M78" i="6"/>
  <c r="K78" i="6"/>
  <c r="AS77" i="6"/>
  <c r="AQ77" i="6"/>
  <c r="AO77" i="6"/>
  <c r="AM77" i="6"/>
  <c r="AK77" i="6"/>
  <c r="AI77" i="6"/>
  <c r="AG77" i="6"/>
  <c r="AE77" i="6"/>
  <c r="AC77" i="6"/>
  <c r="AA77" i="6"/>
  <c r="Y77" i="6"/>
  <c r="W77" i="6"/>
  <c r="U77" i="6"/>
  <c r="S77" i="6"/>
  <c r="Q77" i="6"/>
  <c r="O77" i="6"/>
  <c r="M77" i="6"/>
  <c r="K77" i="6"/>
  <c r="AS76" i="6"/>
  <c r="AQ76" i="6"/>
  <c r="AO76" i="6"/>
  <c r="AM76" i="6"/>
  <c r="AK76" i="6"/>
  <c r="AI76" i="6"/>
  <c r="AG76" i="6"/>
  <c r="AE76" i="6"/>
  <c r="AC76" i="6"/>
  <c r="AA76" i="6"/>
  <c r="Y76" i="6"/>
  <c r="W76" i="6"/>
  <c r="U76" i="6"/>
  <c r="S76" i="6"/>
  <c r="Q76" i="6"/>
  <c r="O76" i="6"/>
  <c r="M76" i="6"/>
  <c r="K76" i="6"/>
  <c r="AS75" i="6"/>
  <c r="AQ75" i="6"/>
  <c r="AO75" i="6"/>
  <c r="AM75" i="6"/>
  <c r="AK75" i="6"/>
  <c r="AI75" i="6"/>
  <c r="AG75" i="6"/>
  <c r="AE75" i="6"/>
  <c r="AC75" i="6"/>
  <c r="AA75" i="6"/>
  <c r="Y75" i="6"/>
  <c r="W75" i="6"/>
  <c r="U75" i="6"/>
  <c r="S75" i="6"/>
  <c r="Q75" i="6"/>
  <c r="O75" i="6"/>
  <c r="M75" i="6"/>
  <c r="K75" i="6"/>
  <c r="AS74" i="6"/>
  <c r="AQ74" i="6"/>
  <c r="AO74" i="6"/>
  <c r="AM74" i="6"/>
  <c r="AK74" i="6"/>
  <c r="AI74" i="6"/>
  <c r="AG74" i="6"/>
  <c r="AE74" i="6"/>
  <c r="AC74" i="6"/>
  <c r="AA74" i="6"/>
  <c r="Y74" i="6"/>
  <c r="W74" i="6"/>
  <c r="U74" i="6"/>
  <c r="S74" i="6"/>
  <c r="Q74" i="6"/>
  <c r="O74" i="6"/>
  <c r="M74" i="6"/>
  <c r="K74" i="6"/>
  <c r="AS73" i="6"/>
  <c r="AQ73" i="6"/>
  <c r="AO73" i="6"/>
  <c r="AM73" i="6"/>
  <c r="AK73" i="6"/>
  <c r="AI73" i="6"/>
  <c r="AG73" i="6"/>
  <c r="AE73" i="6"/>
  <c r="AC73" i="6"/>
  <c r="AA73" i="6"/>
  <c r="Y73" i="6"/>
  <c r="W73" i="6"/>
  <c r="U73" i="6"/>
  <c r="S73" i="6"/>
  <c r="Q73" i="6"/>
  <c r="O73" i="6"/>
  <c r="M73" i="6"/>
  <c r="K73" i="6"/>
  <c r="AS72" i="6"/>
  <c r="AQ72" i="6"/>
  <c r="AO72" i="6"/>
  <c r="AM72" i="6"/>
  <c r="AK72" i="6"/>
  <c r="AI72" i="6"/>
  <c r="AG72" i="6"/>
  <c r="AE72" i="6"/>
  <c r="AC72" i="6"/>
  <c r="AA72" i="6"/>
  <c r="Y72" i="6"/>
  <c r="W72" i="6"/>
  <c r="U72" i="6"/>
  <c r="S72" i="6"/>
  <c r="Q72" i="6"/>
  <c r="O72" i="6"/>
  <c r="M72" i="6"/>
  <c r="K72" i="6"/>
  <c r="AS71" i="6"/>
  <c r="AQ71" i="6"/>
  <c r="AO71" i="6"/>
  <c r="AM71" i="6"/>
  <c r="AK71" i="6"/>
  <c r="AI71" i="6"/>
  <c r="AG71" i="6"/>
  <c r="AE71" i="6"/>
  <c r="AC71" i="6"/>
  <c r="AA71" i="6"/>
  <c r="Y71" i="6"/>
  <c r="W71" i="6"/>
  <c r="U71" i="6"/>
  <c r="S71" i="6"/>
  <c r="Q71" i="6"/>
  <c r="O71" i="6"/>
  <c r="M71" i="6"/>
  <c r="K71" i="6"/>
  <c r="AS70" i="6"/>
  <c r="AQ70" i="6"/>
  <c r="AO70" i="6"/>
  <c r="AM70" i="6"/>
  <c r="AK70" i="6"/>
  <c r="AI70" i="6"/>
  <c r="AG70" i="6"/>
  <c r="AE70" i="6"/>
  <c r="AC70" i="6"/>
  <c r="AA70" i="6"/>
  <c r="Y70" i="6"/>
  <c r="W70" i="6"/>
  <c r="U70" i="6"/>
  <c r="S70" i="6"/>
  <c r="Q70" i="6"/>
  <c r="O70" i="6"/>
  <c r="M70" i="6"/>
  <c r="K70" i="6"/>
  <c r="AS69" i="6"/>
  <c r="AQ69" i="6"/>
  <c r="AO69" i="6"/>
  <c r="AM69" i="6"/>
  <c r="AK69" i="6"/>
  <c r="AI69" i="6"/>
  <c r="AG69" i="6"/>
  <c r="AE69" i="6"/>
  <c r="AC69" i="6"/>
  <c r="AA69" i="6"/>
  <c r="Y69" i="6"/>
  <c r="W69" i="6"/>
  <c r="U69" i="6"/>
  <c r="S69" i="6"/>
  <c r="Q69" i="6"/>
  <c r="O69" i="6"/>
  <c r="M69" i="6"/>
  <c r="K69" i="6"/>
  <c r="AS68" i="6"/>
  <c r="AQ68" i="6"/>
  <c r="AO68" i="6"/>
  <c r="AM68" i="6"/>
  <c r="AK68" i="6"/>
  <c r="AI68" i="6"/>
  <c r="AG68" i="6"/>
  <c r="AE68" i="6"/>
  <c r="AC68" i="6"/>
  <c r="AA68" i="6"/>
  <c r="Y68" i="6"/>
  <c r="W68" i="6"/>
  <c r="U68" i="6"/>
  <c r="S68" i="6"/>
  <c r="Q68" i="6"/>
  <c r="O68" i="6"/>
  <c r="M68" i="6"/>
  <c r="K68" i="6"/>
  <c r="AS67" i="6"/>
  <c r="AQ67" i="6"/>
  <c r="AO67" i="6"/>
  <c r="AM67" i="6"/>
  <c r="AK67" i="6"/>
  <c r="AI67" i="6"/>
  <c r="AG67" i="6"/>
  <c r="AE67" i="6"/>
  <c r="AC67" i="6"/>
  <c r="AA67" i="6"/>
  <c r="Y67" i="6"/>
  <c r="W67" i="6"/>
  <c r="U67" i="6"/>
  <c r="S67" i="6"/>
  <c r="Q67" i="6"/>
  <c r="O67" i="6"/>
  <c r="M67" i="6"/>
  <c r="K67" i="6"/>
  <c r="AS66" i="6"/>
  <c r="AQ66" i="6"/>
  <c r="AO66" i="6"/>
  <c r="AM66" i="6"/>
  <c r="AK66" i="6"/>
  <c r="AI66" i="6"/>
  <c r="AG66" i="6"/>
  <c r="AE66" i="6"/>
  <c r="AC66" i="6"/>
  <c r="AA66" i="6"/>
  <c r="Y66" i="6"/>
  <c r="W66" i="6"/>
  <c r="U66" i="6"/>
  <c r="S66" i="6"/>
  <c r="Q66" i="6"/>
  <c r="O66" i="6"/>
  <c r="M66" i="6"/>
  <c r="K66" i="6"/>
  <c r="AS65" i="6"/>
  <c r="AQ65" i="6"/>
  <c r="AO65" i="6"/>
  <c r="AM65" i="6"/>
  <c r="AK65" i="6"/>
  <c r="AI65" i="6"/>
  <c r="AG65" i="6"/>
  <c r="AE65" i="6"/>
  <c r="AC65" i="6"/>
  <c r="AA65" i="6"/>
  <c r="Y65" i="6"/>
  <c r="W65" i="6"/>
  <c r="U65" i="6"/>
  <c r="S65" i="6"/>
  <c r="Q65" i="6"/>
  <c r="O65" i="6"/>
  <c r="M65" i="6"/>
  <c r="K65" i="6"/>
  <c r="AS64" i="6"/>
  <c r="AQ64" i="6"/>
  <c r="AO64" i="6"/>
  <c r="AM64" i="6"/>
  <c r="AK64" i="6"/>
  <c r="AI64" i="6"/>
  <c r="AG64" i="6"/>
  <c r="AE64" i="6"/>
  <c r="AC64" i="6"/>
  <c r="AA64" i="6"/>
  <c r="Y64" i="6"/>
  <c r="W64" i="6"/>
  <c r="U64" i="6"/>
  <c r="S64" i="6"/>
  <c r="Q64" i="6"/>
  <c r="O64" i="6"/>
  <c r="M64" i="6"/>
  <c r="K64" i="6"/>
  <c r="AS63" i="6"/>
  <c r="AQ63" i="6"/>
  <c r="AO63" i="6"/>
  <c r="AM63" i="6"/>
  <c r="AK63" i="6"/>
  <c r="AI63" i="6"/>
  <c r="AG63" i="6"/>
  <c r="AE63" i="6"/>
  <c r="AC63" i="6"/>
  <c r="AA63" i="6"/>
  <c r="Y63" i="6"/>
  <c r="W63" i="6"/>
  <c r="U63" i="6"/>
  <c r="S63" i="6"/>
  <c r="Q63" i="6"/>
  <c r="O63" i="6"/>
  <c r="M63" i="6"/>
  <c r="K63" i="6"/>
  <c r="AS62" i="6"/>
  <c r="AQ62" i="6"/>
  <c r="AO62" i="6"/>
  <c r="AM62" i="6"/>
  <c r="AK62" i="6"/>
  <c r="AI62" i="6"/>
  <c r="AG62" i="6"/>
  <c r="AE62" i="6"/>
  <c r="AC62" i="6"/>
  <c r="AA62" i="6"/>
  <c r="Y62" i="6"/>
  <c r="W62" i="6"/>
  <c r="U62" i="6"/>
  <c r="S62" i="6"/>
  <c r="Q62" i="6"/>
  <c r="O62" i="6"/>
  <c r="M62" i="6"/>
  <c r="K62" i="6"/>
  <c r="AS61" i="6"/>
  <c r="AQ61" i="6"/>
  <c r="AO61" i="6"/>
  <c r="AM61" i="6"/>
  <c r="AK61" i="6"/>
  <c r="AI61" i="6"/>
  <c r="AG61" i="6"/>
  <c r="AE61" i="6"/>
  <c r="AC61" i="6"/>
  <c r="AA61" i="6"/>
  <c r="Y61" i="6"/>
  <c r="W61" i="6"/>
  <c r="U61" i="6"/>
  <c r="S61" i="6"/>
  <c r="Q61" i="6"/>
  <c r="O61" i="6"/>
  <c r="M61" i="6"/>
  <c r="K61" i="6"/>
  <c r="AS60" i="6"/>
  <c r="AQ60" i="6"/>
  <c r="AO60" i="6"/>
  <c r="AM60" i="6"/>
  <c r="AK60" i="6"/>
  <c r="AI60" i="6"/>
  <c r="AG60" i="6"/>
  <c r="AE60" i="6"/>
  <c r="AC60" i="6"/>
  <c r="AA60" i="6"/>
  <c r="Y60" i="6"/>
  <c r="W60" i="6"/>
  <c r="U60" i="6"/>
  <c r="S60" i="6"/>
  <c r="Q60" i="6"/>
  <c r="O60" i="6"/>
  <c r="M60" i="6"/>
  <c r="K60" i="6"/>
  <c r="AS59" i="6"/>
  <c r="AQ59" i="6"/>
  <c r="AO59" i="6"/>
  <c r="AM59" i="6"/>
  <c r="AK59" i="6"/>
  <c r="AI59" i="6"/>
  <c r="AG59" i="6"/>
  <c r="AE59" i="6"/>
  <c r="AC59" i="6"/>
  <c r="AA59" i="6"/>
  <c r="Y59" i="6"/>
  <c r="W59" i="6"/>
  <c r="U59" i="6"/>
  <c r="S59" i="6"/>
  <c r="Q59" i="6"/>
  <c r="O59" i="6"/>
  <c r="M59" i="6"/>
  <c r="K59" i="6"/>
  <c r="AS58" i="6"/>
  <c r="AQ58" i="6"/>
  <c r="AO58" i="6"/>
  <c r="AM58" i="6"/>
  <c r="AK58" i="6"/>
  <c r="AI58" i="6"/>
  <c r="AG58" i="6"/>
  <c r="AE58" i="6"/>
  <c r="AC58" i="6"/>
  <c r="AA58" i="6"/>
  <c r="Y58" i="6"/>
  <c r="W58" i="6"/>
  <c r="U58" i="6"/>
  <c r="S58" i="6"/>
  <c r="Q58" i="6"/>
  <c r="O58" i="6"/>
  <c r="M58" i="6"/>
  <c r="K58" i="6"/>
  <c r="AS57" i="6"/>
  <c r="AQ57" i="6"/>
  <c r="AO57" i="6"/>
  <c r="AM57" i="6"/>
  <c r="AK57" i="6"/>
  <c r="AI57" i="6"/>
  <c r="AG57" i="6"/>
  <c r="AE57" i="6"/>
  <c r="AC57" i="6"/>
  <c r="AA57" i="6"/>
  <c r="Y57" i="6"/>
  <c r="W57" i="6"/>
  <c r="U57" i="6"/>
  <c r="S57" i="6"/>
  <c r="Q57" i="6"/>
  <c r="O57" i="6"/>
  <c r="M57" i="6"/>
  <c r="K57" i="6"/>
  <c r="AS56" i="6"/>
  <c r="AQ56" i="6"/>
  <c r="AO56" i="6"/>
  <c r="AM56" i="6"/>
  <c r="AK56" i="6"/>
  <c r="AI56" i="6"/>
  <c r="AG56" i="6"/>
  <c r="AE56" i="6"/>
  <c r="AC56" i="6"/>
  <c r="AA56" i="6"/>
  <c r="Y56" i="6"/>
  <c r="W56" i="6"/>
  <c r="U56" i="6"/>
  <c r="S56" i="6"/>
  <c r="Q56" i="6"/>
  <c r="O56" i="6"/>
  <c r="M56" i="6"/>
  <c r="K56" i="6"/>
  <c r="AS55" i="6"/>
  <c r="AQ55" i="6"/>
  <c r="AO55" i="6"/>
  <c r="AM55" i="6"/>
  <c r="AK55" i="6"/>
  <c r="AI55" i="6"/>
  <c r="AG55" i="6"/>
  <c r="AE55" i="6"/>
  <c r="AC55" i="6"/>
  <c r="AA55" i="6"/>
  <c r="Y55" i="6"/>
  <c r="W55" i="6"/>
  <c r="U55" i="6"/>
  <c r="S55" i="6"/>
  <c r="Q55" i="6"/>
  <c r="O55" i="6"/>
  <c r="M55" i="6"/>
  <c r="K55" i="6"/>
  <c r="AS54" i="6"/>
  <c r="AQ54" i="6"/>
  <c r="AO54" i="6"/>
  <c r="AM54" i="6"/>
  <c r="AK54" i="6"/>
  <c r="AI54" i="6"/>
  <c r="AG54" i="6"/>
  <c r="AE54" i="6"/>
  <c r="AC54" i="6"/>
  <c r="AA54" i="6"/>
  <c r="Y54" i="6"/>
  <c r="W54" i="6"/>
  <c r="U54" i="6"/>
  <c r="S54" i="6"/>
  <c r="Q54" i="6"/>
  <c r="O54" i="6"/>
  <c r="M54" i="6"/>
  <c r="K54" i="6"/>
  <c r="AS53" i="6"/>
  <c r="AQ53" i="6"/>
  <c r="AO53" i="6"/>
  <c r="AM53" i="6"/>
  <c r="AK53" i="6"/>
  <c r="AI53" i="6"/>
  <c r="AG53" i="6"/>
  <c r="AE53" i="6"/>
  <c r="AC53" i="6"/>
  <c r="AA53" i="6"/>
  <c r="Y53" i="6"/>
  <c r="W53" i="6"/>
  <c r="U53" i="6"/>
  <c r="S53" i="6"/>
  <c r="Q53" i="6"/>
  <c r="O53" i="6"/>
  <c r="M53" i="6"/>
  <c r="K53" i="6"/>
  <c r="AS52" i="6"/>
  <c r="AQ52" i="6"/>
  <c r="AO52" i="6"/>
  <c r="AM52" i="6"/>
  <c r="AK52" i="6"/>
  <c r="AI52" i="6"/>
  <c r="AG52" i="6"/>
  <c r="AE52" i="6"/>
  <c r="AC52" i="6"/>
  <c r="AA52" i="6"/>
  <c r="Y52" i="6"/>
  <c r="W52" i="6"/>
  <c r="U52" i="6"/>
  <c r="S52" i="6"/>
  <c r="Q52" i="6"/>
  <c r="O52" i="6"/>
  <c r="M52" i="6"/>
  <c r="K52" i="6"/>
  <c r="AS51" i="6"/>
  <c r="AQ51" i="6"/>
  <c r="AO51" i="6"/>
  <c r="AM51" i="6"/>
  <c r="AK51" i="6"/>
  <c r="AI51" i="6"/>
  <c r="AG51" i="6"/>
  <c r="AE51" i="6"/>
  <c r="AC51" i="6"/>
  <c r="AA51" i="6"/>
  <c r="Y51" i="6"/>
  <c r="W51" i="6"/>
  <c r="U51" i="6"/>
  <c r="S51" i="6"/>
  <c r="Q51" i="6"/>
  <c r="O51" i="6"/>
  <c r="M51" i="6"/>
  <c r="K51" i="6"/>
  <c r="AS50" i="6"/>
  <c r="AQ50" i="6"/>
  <c r="AO50" i="6"/>
  <c r="AM50" i="6"/>
  <c r="AK50" i="6"/>
  <c r="AI50" i="6"/>
  <c r="AG50" i="6"/>
  <c r="AE50" i="6"/>
  <c r="AC50" i="6"/>
  <c r="AA50" i="6"/>
  <c r="Y50" i="6"/>
  <c r="W50" i="6"/>
  <c r="U50" i="6"/>
  <c r="S50" i="6"/>
  <c r="Q50" i="6"/>
  <c r="O50" i="6"/>
  <c r="M50" i="6"/>
  <c r="K50" i="6"/>
  <c r="AS49" i="6"/>
  <c r="AQ49" i="6"/>
  <c r="AO49" i="6"/>
  <c r="AM49" i="6"/>
  <c r="AK49" i="6"/>
  <c r="AI49" i="6"/>
  <c r="AG49" i="6"/>
  <c r="AE49" i="6"/>
  <c r="AC49" i="6"/>
  <c r="AA49" i="6"/>
  <c r="Y49" i="6"/>
  <c r="W49" i="6"/>
  <c r="U49" i="6"/>
  <c r="S49" i="6"/>
  <c r="Q49" i="6"/>
  <c r="O49" i="6"/>
  <c r="M49" i="6"/>
  <c r="K49" i="6"/>
  <c r="AS48" i="6"/>
  <c r="AQ48" i="6"/>
  <c r="AO48" i="6"/>
  <c r="AM48" i="6"/>
  <c r="AK48" i="6"/>
  <c r="AI48" i="6"/>
  <c r="AG48" i="6"/>
  <c r="AE48" i="6"/>
  <c r="AC48" i="6"/>
  <c r="AA48" i="6"/>
  <c r="Y48" i="6"/>
  <c r="W48" i="6"/>
  <c r="U48" i="6"/>
  <c r="S48" i="6"/>
  <c r="Q48" i="6"/>
  <c r="O48" i="6"/>
  <c r="M48" i="6"/>
  <c r="K48" i="6"/>
  <c r="AS47" i="6"/>
  <c r="AQ47" i="6"/>
  <c r="AO47" i="6"/>
  <c r="AM47" i="6"/>
  <c r="AK47" i="6"/>
  <c r="AI47" i="6"/>
  <c r="AG47" i="6"/>
  <c r="AE47" i="6"/>
  <c r="AC47" i="6"/>
  <c r="AA47" i="6"/>
  <c r="Y47" i="6"/>
  <c r="W47" i="6"/>
  <c r="U47" i="6"/>
  <c r="S47" i="6"/>
  <c r="Q47" i="6"/>
  <c r="O47" i="6"/>
  <c r="M47" i="6"/>
  <c r="K47" i="6"/>
  <c r="AS46" i="6"/>
  <c r="AQ46" i="6"/>
  <c r="AO46" i="6"/>
  <c r="AM46" i="6"/>
  <c r="AK46" i="6"/>
  <c r="AI46" i="6"/>
  <c r="AG46" i="6"/>
  <c r="AE46" i="6"/>
  <c r="AC46" i="6"/>
  <c r="AA46" i="6"/>
  <c r="Y46" i="6"/>
  <c r="W46" i="6"/>
  <c r="U46" i="6"/>
  <c r="S46" i="6"/>
  <c r="Q46" i="6"/>
  <c r="O46" i="6"/>
  <c r="M46" i="6"/>
  <c r="K46" i="6"/>
  <c r="AS45" i="6"/>
  <c r="AQ45" i="6"/>
  <c r="AO45" i="6"/>
  <c r="AM45" i="6"/>
  <c r="AK45" i="6"/>
  <c r="AI45" i="6"/>
  <c r="AG45" i="6"/>
  <c r="AE45" i="6"/>
  <c r="AC45" i="6"/>
  <c r="AA45" i="6"/>
  <c r="Y45" i="6"/>
  <c r="W45" i="6"/>
  <c r="U45" i="6"/>
  <c r="S45" i="6"/>
  <c r="Q45" i="6"/>
  <c r="O45" i="6"/>
  <c r="M45" i="6"/>
  <c r="K45" i="6"/>
  <c r="AS44" i="6"/>
  <c r="AQ44" i="6"/>
  <c r="AO44" i="6"/>
  <c r="AM44" i="6"/>
  <c r="AK44" i="6"/>
  <c r="AI44" i="6"/>
  <c r="AG44" i="6"/>
  <c r="AE44" i="6"/>
  <c r="AC44" i="6"/>
  <c r="AA44" i="6"/>
  <c r="Y44" i="6"/>
  <c r="W44" i="6"/>
  <c r="U44" i="6"/>
  <c r="S44" i="6"/>
  <c r="Q44" i="6"/>
  <c r="O44" i="6"/>
  <c r="M44" i="6"/>
  <c r="K44" i="6"/>
  <c r="AS43" i="6"/>
  <c r="AQ43" i="6"/>
  <c r="AO43" i="6"/>
  <c r="AM43" i="6"/>
  <c r="AK43" i="6"/>
  <c r="AI43" i="6"/>
  <c r="AG43" i="6"/>
  <c r="AE43" i="6"/>
  <c r="AC43" i="6"/>
  <c r="AA43" i="6"/>
  <c r="Y43" i="6"/>
  <c r="W43" i="6"/>
  <c r="U43" i="6"/>
  <c r="S43" i="6"/>
  <c r="Q43" i="6"/>
  <c r="O43" i="6"/>
  <c r="M43" i="6"/>
  <c r="K43" i="6"/>
  <c r="AS42" i="6"/>
  <c r="AQ42" i="6"/>
  <c r="AO42" i="6"/>
  <c r="AM42" i="6"/>
  <c r="AK42" i="6"/>
  <c r="AI42" i="6"/>
  <c r="AG42" i="6"/>
  <c r="AE42" i="6"/>
  <c r="AC42" i="6"/>
  <c r="AA42" i="6"/>
  <c r="Y42" i="6"/>
  <c r="W42" i="6"/>
  <c r="U42" i="6"/>
  <c r="S42" i="6"/>
  <c r="Q42" i="6"/>
  <c r="O42" i="6"/>
  <c r="M42" i="6"/>
  <c r="K42" i="6"/>
  <c r="AS41" i="6"/>
  <c r="AQ41" i="6"/>
  <c r="AO41" i="6"/>
  <c r="AM41" i="6"/>
  <c r="AK41" i="6"/>
  <c r="AI41" i="6"/>
  <c r="AG41" i="6"/>
  <c r="AE41" i="6"/>
  <c r="AC41" i="6"/>
  <c r="AA41" i="6"/>
  <c r="Y41" i="6"/>
  <c r="W41" i="6"/>
  <c r="U41" i="6"/>
  <c r="S41" i="6"/>
  <c r="Q41" i="6"/>
  <c r="O41" i="6"/>
  <c r="M41" i="6"/>
  <c r="K41" i="6"/>
  <c r="AS40" i="6"/>
  <c r="AQ40" i="6"/>
  <c r="AO40" i="6"/>
  <c r="AM40" i="6"/>
  <c r="AK40" i="6"/>
  <c r="AI40" i="6"/>
  <c r="AG40" i="6"/>
  <c r="AE40" i="6"/>
  <c r="AC40" i="6"/>
  <c r="AA40" i="6"/>
  <c r="Y40" i="6"/>
  <c r="W40" i="6"/>
  <c r="U40" i="6"/>
  <c r="S40" i="6"/>
  <c r="Q40" i="6"/>
  <c r="O40" i="6"/>
  <c r="M40" i="6"/>
  <c r="K40" i="6"/>
  <c r="AS39" i="6"/>
  <c r="AQ39" i="6"/>
  <c r="AO39" i="6"/>
  <c r="AM39" i="6"/>
  <c r="AK39" i="6"/>
  <c r="AI39" i="6"/>
  <c r="AG39" i="6"/>
  <c r="AE39" i="6"/>
  <c r="AC39" i="6"/>
  <c r="AA39" i="6"/>
  <c r="Y39" i="6"/>
  <c r="W39" i="6"/>
  <c r="U39" i="6"/>
  <c r="S39" i="6"/>
  <c r="Q39" i="6"/>
  <c r="O39" i="6"/>
  <c r="M39" i="6"/>
  <c r="K39" i="6"/>
  <c r="AS38" i="6"/>
  <c r="AQ38" i="6"/>
  <c r="AO38" i="6"/>
  <c r="AM38" i="6"/>
  <c r="AK38" i="6"/>
  <c r="AI38" i="6"/>
  <c r="AG38" i="6"/>
  <c r="AE38" i="6"/>
  <c r="AC38" i="6"/>
  <c r="AA38" i="6"/>
  <c r="Y38" i="6"/>
  <c r="W38" i="6"/>
  <c r="U38" i="6"/>
  <c r="S38" i="6"/>
  <c r="Q38" i="6"/>
  <c r="O38" i="6"/>
  <c r="M38" i="6"/>
  <c r="K38" i="6"/>
  <c r="AS37" i="6"/>
  <c r="AQ37" i="6"/>
  <c r="AO37" i="6"/>
  <c r="AM37" i="6"/>
  <c r="AK37" i="6"/>
  <c r="AI37" i="6"/>
  <c r="AG37" i="6"/>
  <c r="AE37" i="6"/>
  <c r="AC37" i="6"/>
  <c r="AA37" i="6"/>
  <c r="Y37" i="6"/>
  <c r="W37" i="6"/>
  <c r="U37" i="6"/>
  <c r="S37" i="6"/>
  <c r="Q37" i="6"/>
  <c r="O37" i="6"/>
  <c r="M37" i="6"/>
  <c r="K37" i="6"/>
  <c r="AS36" i="6"/>
  <c r="AQ36" i="6"/>
  <c r="AO36" i="6"/>
  <c r="AM36" i="6"/>
  <c r="AK36" i="6"/>
  <c r="AI36" i="6"/>
  <c r="AG36" i="6"/>
  <c r="AE36" i="6"/>
  <c r="AC36" i="6"/>
  <c r="AA36" i="6"/>
  <c r="Y36" i="6"/>
  <c r="W36" i="6"/>
  <c r="U36" i="6"/>
  <c r="S36" i="6"/>
  <c r="Q36" i="6"/>
  <c r="O36" i="6"/>
  <c r="M36" i="6"/>
  <c r="K36" i="6"/>
  <c r="AS35" i="6"/>
  <c r="AQ35" i="6"/>
  <c r="AO35" i="6"/>
  <c r="AM35" i="6"/>
  <c r="AK35" i="6"/>
  <c r="AI35" i="6"/>
  <c r="AG35" i="6"/>
  <c r="AE35" i="6"/>
  <c r="AC35" i="6"/>
  <c r="AA35" i="6"/>
  <c r="Y35" i="6"/>
  <c r="W35" i="6"/>
  <c r="U35" i="6"/>
  <c r="S35" i="6"/>
  <c r="Q35" i="6"/>
  <c r="O35" i="6"/>
  <c r="M35" i="6"/>
  <c r="K35" i="6"/>
  <c r="AS34" i="6"/>
  <c r="AQ34" i="6"/>
  <c r="AO34" i="6"/>
  <c r="AM34" i="6"/>
  <c r="AK34" i="6"/>
  <c r="AI34" i="6"/>
  <c r="AG34" i="6"/>
  <c r="AE34" i="6"/>
  <c r="AC34" i="6"/>
  <c r="AA34" i="6"/>
  <c r="Y34" i="6"/>
  <c r="W34" i="6"/>
  <c r="U34" i="6"/>
  <c r="S34" i="6"/>
  <c r="Q34" i="6"/>
  <c r="O34" i="6"/>
  <c r="M34" i="6"/>
  <c r="K34" i="6"/>
  <c r="AS33" i="6"/>
  <c r="AQ33" i="6"/>
  <c r="AO33" i="6"/>
  <c r="AM33" i="6"/>
  <c r="AK33" i="6"/>
  <c r="AI33" i="6"/>
  <c r="AG33" i="6"/>
  <c r="AE33" i="6"/>
  <c r="AC33" i="6"/>
  <c r="AA33" i="6"/>
  <c r="Y33" i="6"/>
  <c r="W33" i="6"/>
  <c r="U33" i="6"/>
  <c r="S33" i="6"/>
  <c r="Q33" i="6"/>
  <c r="O33" i="6"/>
  <c r="M33" i="6"/>
  <c r="K33" i="6"/>
  <c r="AS32" i="6"/>
  <c r="AQ32" i="6"/>
  <c r="AO32" i="6"/>
  <c r="AM32" i="6"/>
  <c r="AK32" i="6"/>
  <c r="AI32" i="6"/>
  <c r="AG32" i="6"/>
  <c r="AE32" i="6"/>
  <c r="AC32" i="6"/>
  <c r="AA32" i="6"/>
  <c r="Y32" i="6"/>
  <c r="W32" i="6"/>
  <c r="U32" i="6"/>
  <c r="S32" i="6"/>
  <c r="Q32" i="6"/>
  <c r="O32" i="6"/>
  <c r="M32" i="6"/>
  <c r="K32" i="6"/>
  <c r="AS31" i="6"/>
  <c r="AQ31" i="6"/>
  <c r="AO31" i="6"/>
  <c r="AM31" i="6"/>
  <c r="AK31" i="6"/>
  <c r="AI31" i="6"/>
  <c r="AG31" i="6"/>
  <c r="AE31" i="6"/>
  <c r="AC31" i="6"/>
  <c r="AA31" i="6"/>
  <c r="Y31" i="6"/>
  <c r="W31" i="6"/>
  <c r="U31" i="6"/>
  <c r="S31" i="6"/>
  <c r="Q31" i="6"/>
  <c r="O31" i="6"/>
  <c r="M31" i="6"/>
  <c r="K31" i="6"/>
  <c r="AS30" i="6"/>
  <c r="AQ30" i="6"/>
  <c r="AO30" i="6"/>
  <c r="AM30" i="6"/>
  <c r="AK30" i="6"/>
  <c r="AI30" i="6"/>
  <c r="AG30" i="6"/>
  <c r="AE30" i="6"/>
  <c r="AC30" i="6"/>
  <c r="AA30" i="6"/>
  <c r="Y30" i="6"/>
  <c r="W30" i="6"/>
  <c r="U30" i="6"/>
  <c r="S30" i="6"/>
  <c r="Q30" i="6"/>
  <c r="O30" i="6"/>
  <c r="M30" i="6"/>
  <c r="K30" i="6"/>
  <c r="AS29" i="6"/>
  <c r="AQ29" i="6"/>
  <c r="AO29" i="6"/>
  <c r="AM29" i="6"/>
  <c r="AK29" i="6"/>
  <c r="AI29" i="6"/>
  <c r="AG29" i="6"/>
  <c r="AE29" i="6"/>
  <c r="AC29" i="6"/>
  <c r="AA29" i="6"/>
  <c r="Y29" i="6"/>
  <c r="W29" i="6"/>
  <c r="U29" i="6"/>
  <c r="S29" i="6"/>
  <c r="Q29" i="6"/>
  <c r="O29" i="6"/>
  <c r="M29" i="6"/>
  <c r="K29" i="6"/>
  <c r="AS28" i="6"/>
  <c r="AQ28" i="6"/>
  <c r="AO28" i="6"/>
  <c r="AM28" i="6"/>
  <c r="AK28" i="6"/>
  <c r="AI28" i="6"/>
  <c r="AG28" i="6"/>
  <c r="AE28" i="6"/>
  <c r="AC28" i="6"/>
  <c r="AA28" i="6"/>
  <c r="Y28" i="6"/>
  <c r="W28" i="6"/>
  <c r="U28" i="6"/>
  <c r="S28" i="6"/>
  <c r="Q28" i="6"/>
  <c r="O28" i="6"/>
  <c r="M28" i="6"/>
  <c r="K28" i="6"/>
  <c r="AS27" i="6"/>
  <c r="AQ27" i="6"/>
  <c r="AO27" i="6"/>
  <c r="AM27" i="6"/>
  <c r="AK27" i="6"/>
  <c r="AI27" i="6"/>
  <c r="AG27" i="6"/>
  <c r="AE27" i="6"/>
  <c r="AC27" i="6"/>
  <c r="AA27" i="6"/>
  <c r="Y27" i="6"/>
  <c r="W27" i="6"/>
  <c r="U27" i="6"/>
  <c r="S27" i="6"/>
  <c r="Q27" i="6"/>
  <c r="O27" i="6"/>
  <c r="M27" i="6"/>
  <c r="K27" i="6"/>
  <c r="AS26" i="6"/>
  <c r="AQ26" i="6"/>
  <c r="AO26" i="6"/>
  <c r="AM26" i="6"/>
  <c r="AK26" i="6"/>
  <c r="AI26" i="6"/>
  <c r="AG26" i="6"/>
  <c r="AE26" i="6"/>
  <c r="AC26" i="6"/>
  <c r="AA26" i="6"/>
  <c r="Y26" i="6"/>
  <c r="W26" i="6"/>
  <c r="U26" i="6"/>
  <c r="S26" i="6"/>
  <c r="Q26" i="6"/>
  <c r="O26" i="6"/>
  <c r="M26" i="6"/>
  <c r="K26" i="6"/>
  <c r="AS25" i="6"/>
  <c r="AQ25" i="6"/>
  <c r="AO25" i="6"/>
  <c r="AM25" i="6"/>
  <c r="AK25" i="6"/>
  <c r="AI25" i="6"/>
  <c r="AG25" i="6"/>
  <c r="AE25" i="6"/>
  <c r="AC25" i="6"/>
  <c r="AA25" i="6"/>
  <c r="Y25" i="6"/>
  <c r="W25" i="6"/>
  <c r="U25" i="6"/>
  <c r="S25" i="6"/>
  <c r="Q25" i="6"/>
  <c r="O25" i="6"/>
  <c r="M25" i="6"/>
  <c r="K25" i="6"/>
  <c r="AS24" i="6"/>
  <c r="AQ24" i="6"/>
  <c r="AO24" i="6"/>
  <c r="AM24" i="6"/>
  <c r="AK24" i="6"/>
  <c r="AI24" i="6"/>
  <c r="AG24" i="6"/>
  <c r="AE24" i="6"/>
  <c r="AC24" i="6"/>
  <c r="AA24" i="6"/>
  <c r="Y24" i="6"/>
  <c r="W24" i="6"/>
  <c r="U24" i="6"/>
  <c r="S24" i="6"/>
  <c r="Q24" i="6"/>
  <c r="O24" i="6"/>
  <c r="M24" i="6"/>
  <c r="K24" i="6"/>
  <c r="AS23" i="6"/>
  <c r="AQ23" i="6"/>
  <c r="AO23" i="6"/>
  <c r="AM23" i="6"/>
  <c r="AK23" i="6"/>
  <c r="AI23" i="6"/>
  <c r="AG23" i="6"/>
  <c r="AE23" i="6"/>
  <c r="AC23" i="6"/>
  <c r="AA23" i="6"/>
  <c r="Y23" i="6"/>
  <c r="W23" i="6"/>
  <c r="U23" i="6"/>
  <c r="S23" i="6"/>
  <c r="Q23" i="6"/>
  <c r="O23" i="6"/>
  <c r="M23" i="6"/>
  <c r="K23" i="6"/>
  <c r="AS22" i="6"/>
  <c r="AQ22" i="6"/>
  <c r="AO22" i="6"/>
  <c r="AM22" i="6"/>
  <c r="AK22" i="6"/>
  <c r="AI22" i="6"/>
  <c r="AG22" i="6"/>
  <c r="AE22" i="6"/>
  <c r="AC22" i="6"/>
  <c r="AA22" i="6"/>
  <c r="Y22" i="6"/>
  <c r="W22" i="6"/>
  <c r="U22" i="6"/>
  <c r="S22" i="6"/>
  <c r="Q22" i="6"/>
  <c r="O22" i="6"/>
  <c r="M22" i="6"/>
  <c r="K22" i="6"/>
  <c r="AS21" i="6"/>
  <c r="AQ21" i="6"/>
  <c r="AO21" i="6"/>
  <c r="AM21" i="6"/>
  <c r="AK21" i="6"/>
  <c r="AI21" i="6"/>
  <c r="AG21" i="6"/>
  <c r="AE21" i="6"/>
  <c r="AC21" i="6"/>
  <c r="AA21" i="6"/>
  <c r="Y21" i="6"/>
  <c r="W21" i="6"/>
  <c r="U21" i="6"/>
  <c r="S21" i="6"/>
  <c r="Q21" i="6"/>
  <c r="O21" i="6"/>
  <c r="M21" i="6"/>
  <c r="K21" i="6"/>
  <c r="AS20" i="6"/>
  <c r="AQ20" i="6"/>
  <c r="AO20" i="6"/>
  <c r="AM20" i="6"/>
  <c r="AK20" i="6"/>
  <c r="AI20" i="6"/>
  <c r="AD3" i="6"/>
  <c r="AG20" i="6"/>
  <c r="AE20" i="6"/>
  <c r="AB3" i="6"/>
  <c r="AC20" i="6"/>
  <c r="AA20" i="6"/>
  <c r="X3" i="6"/>
  <c r="Y20" i="6"/>
  <c r="W20" i="6"/>
  <c r="T3" i="6"/>
  <c r="U20" i="6"/>
  <c r="S20" i="6"/>
  <c r="Q20" i="6"/>
  <c r="N3" i="6"/>
  <c r="O20" i="6"/>
  <c r="M20" i="6"/>
  <c r="J3" i="6"/>
  <c r="K20" i="6"/>
  <c r="AS19" i="6"/>
  <c r="AQ19" i="6"/>
  <c r="AO19" i="6"/>
  <c r="AM19" i="6"/>
  <c r="AK19" i="6"/>
  <c r="AI19" i="6"/>
  <c r="AG19" i="6"/>
  <c r="AE19" i="6"/>
  <c r="AC19" i="6"/>
  <c r="AA19" i="6"/>
  <c r="Y19" i="6"/>
  <c r="W19" i="6"/>
  <c r="U19" i="6"/>
  <c r="S19" i="6"/>
  <c r="Q19" i="6"/>
  <c r="O19" i="6"/>
  <c r="M19" i="6"/>
  <c r="K19" i="6"/>
  <c r="AS18" i="6"/>
  <c r="AQ18" i="6"/>
  <c r="AO18" i="6"/>
  <c r="AM18" i="6"/>
  <c r="AK18" i="6"/>
  <c r="AI18" i="6"/>
  <c r="AG18" i="6"/>
  <c r="AE18" i="6"/>
  <c r="AC18" i="6"/>
  <c r="AA18" i="6"/>
  <c r="Y18" i="6"/>
  <c r="W18" i="6"/>
  <c r="U18" i="6"/>
  <c r="S18" i="6"/>
  <c r="Q18" i="6"/>
  <c r="O18" i="6"/>
  <c r="M18" i="6"/>
  <c r="K18" i="6"/>
  <c r="AS17" i="6"/>
  <c r="AQ17" i="6"/>
  <c r="AO17" i="6"/>
  <c r="AM17" i="6"/>
  <c r="AK17" i="6"/>
  <c r="AI17" i="6"/>
  <c r="AG17" i="6"/>
  <c r="AE17" i="6"/>
  <c r="AC17" i="6"/>
  <c r="AA17" i="6"/>
  <c r="Y17" i="6"/>
  <c r="W17" i="6"/>
  <c r="U17" i="6"/>
  <c r="S17" i="6"/>
  <c r="Q17" i="6"/>
  <c r="O17" i="6"/>
  <c r="M17" i="6"/>
  <c r="K17" i="6"/>
  <c r="AS16" i="6"/>
  <c r="AQ16" i="6"/>
  <c r="AO16" i="6"/>
  <c r="AM16" i="6"/>
  <c r="AK16" i="6"/>
  <c r="AI16" i="6"/>
  <c r="AG16" i="6"/>
  <c r="AE16" i="6"/>
  <c r="AC16" i="6"/>
  <c r="AA16" i="6"/>
  <c r="Y16" i="6"/>
  <c r="W16" i="6"/>
  <c r="U16" i="6"/>
  <c r="S16" i="6"/>
  <c r="Q16" i="6"/>
  <c r="O16" i="6"/>
  <c r="M16" i="6"/>
  <c r="K16" i="6"/>
  <c r="AS15" i="6"/>
  <c r="AQ15" i="6"/>
  <c r="AO15" i="6"/>
  <c r="AM15" i="6"/>
  <c r="AK15" i="6"/>
  <c r="AI15" i="6"/>
  <c r="AG15" i="6"/>
  <c r="AE15" i="6"/>
  <c r="AC15" i="6"/>
  <c r="AA15" i="6"/>
  <c r="Y15" i="6"/>
  <c r="W15" i="6"/>
  <c r="U15" i="6"/>
  <c r="S15" i="6"/>
  <c r="Q15" i="6"/>
  <c r="O15" i="6"/>
  <c r="M15" i="6"/>
  <c r="K15" i="6"/>
  <c r="AS14" i="6"/>
  <c r="AQ14" i="6"/>
  <c r="AO14" i="6"/>
  <c r="AM14" i="6"/>
  <c r="AK14" i="6"/>
  <c r="AI14" i="6"/>
  <c r="AG14" i="6"/>
  <c r="AE14" i="6"/>
  <c r="AC14" i="6"/>
  <c r="AA14" i="6"/>
  <c r="Y14" i="6"/>
  <c r="W14" i="6"/>
  <c r="U14" i="6"/>
  <c r="S14" i="6"/>
  <c r="Q14" i="6"/>
  <c r="O14" i="6"/>
  <c r="M14" i="6"/>
  <c r="K14" i="6"/>
  <c r="AS13" i="6"/>
  <c r="AQ13" i="6"/>
  <c r="AO13" i="6"/>
  <c r="AM13" i="6"/>
  <c r="AK13" i="6"/>
  <c r="AI13" i="6"/>
  <c r="AG13" i="6"/>
  <c r="AE13" i="6"/>
  <c r="AC13" i="6"/>
  <c r="AA13" i="6"/>
  <c r="Y13" i="6"/>
  <c r="W13" i="6"/>
  <c r="U13" i="6"/>
  <c r="S13" i="6"/>
  <c r="Q13" i="6"/>
  <c r="O13" i="6"/>
  <c r="M13" i="6"/>
  <c r="K13" i="6"/>
  <c r="AS12" i="6"/>
  <c r="AQ12" i="6"/>
  <c r="AO12" i="6"/>
  <c r="AM12" i="6"/>
  <c r="AK12" i="6"/>
  <c r="AI12" i="6"/>
  <c r="AG12" i="6"/>
  <c r="AE12" i="6"/>
  <c r="AC12" i="6"/>
  <c r="AA12" i="6"/>
  <c r="Y12" i="6"/>
  <c r="W12" i="6"/>
  <c r="U12" i="6"/>
  <c r="S12" i="6"/>
  <c r="Q12" i="6"/>
  <c r="O12" i="6"/>
  <c r="M12" i="6"/>
  <c r="K12" i="6"/>
  <c r="AS11" i="6"/>
  <c r="AQ11" i="6"/>
  <c r="AO11" i="6"/>
  <c r="AM11" i="6"/>
  <c r="AK11" i="6"/>
  <c r="AI11" i="6"/>
  <c r="AG11" i="6"/>
  <c r="AE11" i="6"/>
  <c r="AC11" i="6"/>
  <c r="AA11" i="6"/>
  <c r="Y11" i="6"/>
  <c r="W11" i="6"/>
  <c r="U11" i="6"/>
  <c r="S11" i="6"/>
  <c r="Q11" i="6"/>
  <c r="O11" i="6"/>
  <c r="M11" i="6"/>
  <c r="K11" i="6"/>
  <c r="AS10" i="6"/>
  <c r="AQ10" i="6"/>
  <c r="AO10" i="6"/>
  <c r="AM10" i="6"/>
  <c r="AK10" i="6"/>
  <c r="AI10" i="6"/>
  <c r="AG10" i="6"/>
  <c r="AE10" i="6"/>
  <c r="AC10" i="6"/>
  <c r="AA10" i="6"/>
  <c r="Y10" i="6"/>
  <c r="W10" i="6"/>
  <c r="U10" i="6"/>
  <c r="S10" i="6"/>
  <c r="Q10" i="6"/>
  <c r="O10" i="6"/>
  <c r="M10" i="6"/>
  <c r="K10" i="6"/>
  <c r="AS9" i="6"/>
  <c r="AQ9" i="6"/>
  <c r="AO9" i="6"/>
  <c r="AM9" i="6"/>
  <c r="AK9" i="6"/>
  <c r="AI9" i="6"/>
  <c r="AG9" i="6"/>
  <c r="AE9" i="6"/>
  <c r="AC9" i="6"/>
  <c r="AA9" i="6"/>
  <c r="Y9" i="6"/>
  <c r="W9" i="6"/>
  <c r="U9" i="6"/>
  <c r="S9" i="6"/>
  <c r="Q9" i="6"/>
  <c r="O9" i="6"/>
  <c r="M9" i="6"/>
  <c r="K9" i="6"/>
  <c r="AR3" i="6"/>
  <c r="AP3" i="6"/>
  <c r="AN3" i="6"/>
  <c r="AL3" i="6"/>
  <c r="AJ3" i="6"/>
  <c r="AH3" i="6"/>
  <c r="AF3" i="6"/>
  <c r="Z3" i="6"/>
  <c r="V3" i="6"/>
  <c r="R3" i="6"/>
  <c r="P3" i="6"/>
  <c r="L3" i="6"/>
  <c r="AF1" i="7"/>
  <c r="AE1" i="7"/>
  <c r="AD1" i="7"/>
  <c r="AC1" i="7"/>
  <c r="AB1" i="7"/>
  <c r="AA1" i="7"/>
  <c r="Z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BG101" i="6"/>
  <c r="BE101" i="6"/>
  <c r="BC101" i="6"/>
  <c r="BA101" i="6"/>
  <c r="BG100" i="6"/>
  <c r="BE100" i="6"/>
  <c r="BC100" i="6"/>
  <c r="BA100" i="6"/>
  <c r="BG99" i="6"/>
  <c r="BE99" i="6"/>
  <c r="BC99" i="6"/>
  <c r="BA99" i="6"/>
  <c r="BG98" i="6"/>
  <c r="BE98" i="6"/>
  <c r="BC98" i="6"/>
  <c r="BA98" i="6"/>
  <c r="BG97" i="6"/>
  <c r="BE97" i="6"/>
  <c r="BC97" i="6"/>
  <c r="BA97" i="6"/>
  <c r="BG96" i="6"/>
  <c r="BE96" i="6"/>
  <c r="BC96" i="6"/>
  <c r="BA96" i="6"/>
  <c r="BG95" i="6"/>
  <c r="BE95" i="6"/>
  <c r="BC95" i="6"/>
  <c r="BA95" i="6"/>
  <c r="BG94" i="6"/>
  <c r="BE94" i="6"/>
  <c r="BC94" i="6"/>
  <c r="BA94" i="6"/>
  <c r="BG93" i="6"/>
  <c r="BE93" i="6"/>
  <c r="BC93" i="6"/>
  <c r="BA93" i="6"/>
  <c r="BG92" i="6"/>
  <c r="BE92" i="6"/>
  <c r="BC92" i="6"/>
  <c r="BA92" i="6"/>
  <c r="BG91" i="6"/>
  <c r="BE91" i="6"/>
  <c r="BC91" i="6"/>
  <c r="BA91" i="6"/>
  <c r="BG90" i="6"/>
  <c r="BE90" i="6"/>
  <c r="BC90" i="6"/>
  <c r="BA90" i="6"/>
  <c r="BG89" i="6"/>
  <c r="BE89" i="6"/>
  <c r="BC89" i="6"/>
  <c r="BA89" i="6"/>
  <c r="BG88" i="6"/>
  <c r="BE88" i="6"/>
  <c r="BC88" i="6"/>
  <c r="BA88" i="6"/>
  <c r="BG87" i="6"/>
  <c r="BE87" i="6"/>
  <c r="BC87" i="6"/>
  <c r="BA87" i="6"/>
  <c r="BG86" i="6"/>
  <c r="BE86" i="6"/>
  <c r="BC86" i="6"/>
  <c r="BA86" i="6"/>
  <c r="BG85" i="6"/>
  <c r="BE85" i="6"/>
  <c r="BC85" i="6"/>
  <c r="BA85" i="6"/>
  <c r="BG84" i="6"/>
  <c r="BE84" i="6"/>
  <c r="BC84" i="6"/>
  <c r="BA84" i="6"/>
  <c r="BG83" i="6"/>
  <c r="BE83" i="6"/>
  <c r="BC83" i="6"/>
  <c r="BA83" i="6"/>
  <c r="BG82" i="6"/>
  <c r="BE82" i="6"/>
  <c r="BC82" i="6"/>
  <c r="BA82" i="6"/>
  <c r="BG81" i="6"/>
  <c r="BE81" i="6"/>
  <c r="BC81" i="6"/>
  <c r="BA81" i="6"/>
  <c r="BG80" i="6"/>
  <c r="BE80" i="6"/>
  <c r="BC80" i="6"/>
  <c r="BA80" i="6"/>
  <c r="BG79" i="6"/>
  <c r="BE79" i="6"/>
  <c r="BC79" i="6"/>
  <c r="BA79" i="6"/>
  <c r="BG78" i="6"/>
  <c r="BE78" i="6"/>
  <c r="BC78" i="6"/>
  <c r="BA78" i="6"/>
  <c r="BG77" i="6"/>
  <c r="BE77" i="6"/>
  <c r="BC77" i="6"/>
  <c r="BA77" i="6"/>
  <c r="BG76" i="6"/>
  <c r="BE76" i="6"/>
  <c r="BC76" i="6"/>
  <c r="BA76" i="6"/>
  <c r="BG75" i="6"/>
  <c r="BE75" i="6"/>
  <c r="BC75" i="6"/>
  <c r="BA75" i="6"/>
  <c r="BG74" i="6"/>
  <c r="BE74" i="6"/>
  <c r="BC74" i="6"/>
  <c r="BA74" i="6"/>
  <c r="BG73" i="6"/>
  <c r="BE73" i="6"/>
  <c r="BC73" i="6"/>
  <c r="BA73" i="6"/>
  <c r="BG72" i="6"/>
  <c r="BE72" i="6"/>
  <c r="BC72" i="6"/>
  <c r="BA72" i="6"/>
  <c r="BG71" i="6"/>
  <c r="BE71" i="6"/>
  <c r="BC71" i="6"/>
  <c r="BA71" i="6"/>
  <c r="BG70" i="6"/>
  <c r="BE70" i="6"/>
  <c r="BC70" i="6"/>
  <c r="BA70" i="6"/>
  <c r="BG69" i="6"/>
  <c r="BE69" i="6"/>
  <c r="BC69" i="6"/>
  <c r="BA69" i="6"/>
  <c r="BG68" i="6"/>
  <c r="BE68" i="6"/>
  <c r="BC68" i="6"/>
  <c r="BA68" i="6"/>
  <c r="BG67" i="6"/>
  <c r="BE67" i="6"/>
  <c r="BC67" i="6"/>
  <c r="BA67" i="6"/>
  <c r="BG66" i="6"/>
  <c r="BE66" i="6"/>
  <c r="BC66" i="6"/>
  <c r="BA66" i="6"/>
  <c r="BG65" i="6"/>
  <c r="BE65" i="6"/>
  <c r="BC65" i="6"/>
  <c r="BA65" i="6"/>
  <c r="BG64" i="6"/>
  <c r="BE64" i="6"/>
  <c r="BC64" i="6"/>
  <c r="BA64" i="6"/>
  <c r="BG63" i="6"/>
  <c r="BE63" i="6"/>
  <c r="BC63" i="6"/>
  <c r="BA63" i="6"/>
  <c r="BG62" i="6"/>
  <c r="BE62" i="6"/>
  <c r="BC62" i="6"/>
  <c r="BA62" i="6"/>
  <c r="BG61" i="6"/>
  <c r="BE61" i="6"/>
  <c r="BC61" i="6"/>
  <c r="BA61" i="6"/>
  <c r="BG60" i="6"/>
  <c r="BE60" i="6"/>
  <c r="BC60" i="6"/>
  <c r="BA60" i="6"/>
  <c r="BG59" i="6"/>
  <c r="BE59" i="6"/>
  <c r="BC59" i="6"/>
  <c r="BA59" i="6"/>
  <c r="BG58" i="6"/>
  <c r="BE58" i="6"/>
  <c r="BC58" i="6"/>
  <c r="BA58" i="6"/>
  <c r="BG57" i="6"/>
  <c r="BE57" i="6"/>
  <c r="BC57" i="6"/>
  <c r="BA57" i="6"/>
  <c r="BG56" i="6"/>
  <c r="BE56" i="6"/>
  <c r="BC56" i="6"/>
  <c r="BA56" i="6"/>
  <c r="BG55" i="6"/>
  <c r="BE55" i="6"/>
  <c r="BC55" i="6"/>
  <c r="BA55" i="6"/>
  <c r="BG54" i="6"/>
  <c r="BE54" i="6"/>
  <c r="BC54" i="6"/>
  <c r="BA54" i="6"/>
  <c r="BG53" i="6"/>
  <c r="BE53" i="6"/>
  <c r="BC53" i="6"/>
  <c r="BA53" i="6"/>
  <c r="BG52" i="6"/>
  <c r="BE52" i="6"/>
  <c r="BC52" i="6"/>
  <c r="BA52" i="6"/>
  <c r="BG51" i="6"/>
  <c r="BE51" i="6"/>
  <c r="BC51" i="6"/>
  <c r="BA51" i="6"/>
  <c r="BG50" i="6"/>
  <c r="BE50" i="6"/>
  <c r="BC50" i="6"/>
  <c r="BA50" i="6"/>
  <c r="BG49" i="6"/>
  <c r="BE49" i="6"/>
  <c r="BC49" i="6"/>
  <c r="BA49" i="6"/>
  <c r="BG48" i="6"/>
  <c r="BE48" i="6"/>
  <c r="BC48" i="6"/>
  <c r="BA48" i="6"/>
  <c r="BG47" i="6"/>
  <c r="BE47" i="6"/>
  <c r="BC47" i="6"/>
  <c r="BA47" i="6"/>
  <c r="BG46" i="6"/>
  <c r="BE46" i="6"/>
  <c r="BC46" i="6"/>
  <c r="BA46" i="6"/>
  <c r="BG45" i="6"/>
  <c r="BE45" i="6"/>
  <c r="BC45" i="6"/>
  <c r="BA45" i="6"/>
  <c r="BG44" i="6"/>
  <c r="BE44" i="6"/>
  <c r="BC44" i="6"/>
  <c r="BA44" i="6"/>
  <c r="BG43" i="6"/>
  <c r="BE43" i="6"/>
  <c r="BC43" i="6"/>
  <c r="BA43" i="6"/>
  <c r="BG42" i="6"/>
  <c r="BE42" i="6"/>
  <c r="BC42" i="6"/>
  <c r="BA42" i="6"/>
  <c r="BG41" i="6"/>
  <c r="BE41" i="6"/>
  <c r="BC41" i="6"/>
  <c r="BA41" i="6"/>
  <c r="BG40" i="6"/>
  <c r="BE40" i="6"/>
  <c r="BC40" i="6"/>
  <c r="BA40" i="6"/>
  <c r="BG39" i="6"/>
  <c r="BE39" i="6"/>
  <c r="BC39" i="6"/>
  <c r="BA39" i="6"/>
  <c r="BG38" i="6"/>
  <c r="BE38" i="6"/>
  <c r="BC38" i="6"/>
  <c r="BA38" i="6"/>
  <c r="BG37" i="6"/>
  <c r="BE37" i="6"/>
  <c r="BC37" i="6"/>
  <c r="BA37" i="6"/>
  <c r="BG36" i="6"/>
  <c r="BE36" i="6"/>
  <c r="BC36" i="6"/>
  <c r="BA36" i="6"/>
  <c r="BG35" i="6"/>
  <c r="BE35" i="6"/>
  <c r="BC35" i="6"/>
  <c r="BA35" i="6"/>
  <c r="BG34" i="6"/>
  <c r="BE34" i="6"/>
  <c r="BC34" i="6"/>
  <c r="BA34" i="6"/>
  <c r="BG33" i="6"/>
  <c r="BE33" i="6"/>
  <c r="BC33" i="6"/>
  <c r="BA33" i="6"/>
  <c r="BG32" i="6"/>
  <c r="BE32" i="6"/>
  <c r="BC32" i="6"/>
  <c r="BA32" i="6"/>
  <c r="BG31" i="6"/>
  <c r="BE31" i="6"/>
  <c r="BC31" i="6"/>
  <c r="BA31" i="6"/>
  <c r="BG30" i="6"/>
  <c r="BE30" i="6"/>
  <c r="BC30" i="6"/>
  <c r="BA30" i="6"/>
  <c r="BG29" i="6"/>
  <c r="BE29" i="6"/>
  <c r="BC29" i="6"/>
  <c r="BA29" i="6"/>
  <c r="BG28" i="6"/>
  <c r="BE28" i="6"/>
  <c r="BC28" i="6"/>
  <c r="BA28" i="6"/>
  <c r="BG27" i="6"/>
  <c r="BE27" i="6"/>
  <c r="BC27" i="6"/>
  <c r="BA27" i="6"/>
  <c r="BG26" i="6"/>
  <c r="BE26" i="6"/>
  <c r="BC26" i="6"/>
  <c r="BA26" i="6"/>
  <c r="BG25" i="6"/>
  <c r="BE25" i="6"/>
  <c r="BC25" i="6"/>
  <c r="BA25" i="6"/>
  <c r="BG24" i="6"/>
  <c r="BE24" i="6"/>
  <c r="BC24" i="6"/>
  <c r="BA24" i="6"/>
  <c r="BG23" i="6"/>
  <c r="BE23" i="6"/>
  <c r="BC23" i="6"/>
  <c r="BA23" i="6"/>
  <c r="BG22" i="6"/>
  <c r="BE22" i="6"/>
  <c r="BC22" i="6"/>
  <c r="BA22" i="6"/>
  <c r="BG21" i="6"/>
  <c r="BE21" i="6"/>
  <c r="BC21" i="6"/>
  <c r="BA21" i="6"/>
  <c r="BA20" i="6"/>
  <c r="BE20" i="6"/>
  <c r="BG20" i="6"/>
  <c r="BC20" i="6"/>
  <c r="BG19" i="6"/>
  <c r="BE19" i="6"/>
  <c r="BC19" i="6"/>
  <c r="BA19" i="6"/>
  <c r="BG18" i="6"/>
  <c r="BE18" i="6"/>
  <c r="BC18" i="6"/>
  <c r="BA18" i="6"/>
  <c r="BG17" i="6"/>
  <c r="BE17" i="6"/>
  <c r="BC17" i="6"/>
  <c r="BA17" i="6"/>
  <c r="BG16" i="6"/>
  <c r="BE16" i="6"/>
  <c r="BC16" i="6"/>
  <c r="BA16" i="6"/>
  <c r="BG15" i="6"/>
  <c r="BE15" i="6"/>
  <c r="BC15" i="6"/>
  <c r="BA15" i="6"/>
  <c r="BG14" i="6"/>
  <c r="BE14" i="6"/>
  <c r="BC14" i="6"/>
  <c r="BA14" i="6"/>
  <c r="BG13" i="6"/>
  <c r="BE13" i="6"/>
  <c r="BC13" i="6"/>
  <c r="BA13" i="6"/>
  <c r="BG12" i="6"/>
  <c r="BE12" i="6"/>
  <c r="BC12" i="6"/>
  <c r="BA12" i="6"/>
  <c r="BG11" i="6"/>
  <c r="BE11" i="6"/>
  <c r="BC11" i="6"/>
  <c r="BA11" i="6"/>
  <c r="BG10" i="6"/>
  <c r="BE10" i="6"/>
  <c r="BC10" i="6"/>
  <c r="BA10" i="6"/>
  <c r="BG9" i="6"/>
  <c r="BE9" i="6"/>
  <c r="BC9" i="6"/>
  <c r="BA9" i="6"/>
  <c r="BG8" i="6"/>
  <c r="BE8" i="6"/>
  <c r="BC8" i="6"/>
  <c r="BA8" i="6"/>
  <c r="BG7" i="6"/>
  <c r="BE7" i="6"/>
  <c r="BC7" i="6"/>
  <c r="BA7" i="6"/>
  <c r="BG6" i="6"/>
  <c r="BE6" i="6"/>
  <c r="BC6" i="6"/>
  <c r="BA6" i="6"/>
  <c r="BG5" i="6"/>
  <c r="BE5" i="6"/>
  <c r="BC5" i="6"/>
  <c r="BA5" i="6"/>
  <c r="AM102" i="4"/>
  <c r="AK102" i="4"/>
  <c r="AI102" i="4"/>
  <c r="AG102" i="4"/>
  <c r="AE102" i="4"/>
  <c r="AC102" i="4"/>
  <c r="AA102" i="4"/>
  <c r="Y102" i="4"/>
  <c r="W102" i="4"/>
  <c r="U102" i="4"/>
  <c r="S102" i="4"/>
  <c r="Q102" i="4"/>
  <c r="O102" i="4"/>
  <c r="M102" i="4"/>
  <c r="K102" i="4"/>
  <c r="AM101" i="4"/>
  <c r="AK101" i="4"/>
  <c r="AI101" i="4"/>
  <c r="AG101" i="4"/>
  <c r="AM100" i="4"/>
  <c r="AK100" i="4"/>
  <c r="AI100" i="4"/>
  <c r="AG100" i="4"/>
  <c r="AE100" i="4"/>
  <c r="AC100" i="4"/>
  <c r="AA100" i="4"/>
  <c r="Y100" i="4"/>
  <c r="W100" i="4"/>
  <c r="U100" i="4"/>
  <c r="S100" i="4"/>
  <c r="Q100" i="4"/>
  <c r="O100" i="4"/>
  <c r="M100" i="4"/>
  <c r="K100" i="4"/>
  <c r="AM99" i="4"/>
  <c r="AK99" i="4"/>
  <c r="AI99" i="4"/>
  <c r="AG99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AM96" i="4"/>
  <c r="AK96" i="4"/>
  <c r="AI96" i="4"/>
  <c r="AG96" i="4"/>
  <c r="AE96" i="4"/>
  <c r="AC96" i="4"/>
  <c r="AA96" i="4"/>
  <c r="Y96" i="4"/>
  <c r="W96" i="4"/>
  <c r="U96" i="4"/>
  <c r="S96" i="4"/>
  <c r="Q96" i="4"/>
  <c r="O96" i="4"/>
  <c r="M96" i="4"/>
  <c r="K96" i="4"/>
  <c r="AM95" i="4"/>
  <c r="AK95" i="4"/>
  <c r="AI95" i="4"/>
  <c r="AG95" i="4"/>
  <c r="AE95" i="4"/>
  <c r="AC95" i="4"/>
  <c r="AA95" i="4"/>
  <c r="Y95" i="4"/>
  <c r="W95" i="4"/>
  <c r="U95" i="4"/>
  <c r="S95" i="4"/>
  <c r="Q95" i="4"/>
  <c r="O95" i="4"/>
  <c r="M95" i="4"/>
  <c r="K95" i="4"/>
  <c r="AM94" i="4"/>
  <c r="AK94" i="4"/>
  <c r="AI94" i="4"/>
  <c r="AG94" i="4"/>
  <c r="AE94" i="4"/>
  <c r="AC94" i="4"/>
  <c r="AA94" i="4"/>
  <c r="Y94" i="4"/>
  <c r="W94" i="4"/>
  <c r="U94" i="4"/>
  <c r="S94" i="4"/>
  <c r="Q94" i="4"/>
  <c r="O94" i="4"/>
  <c r="M94" i="4"/>
  <c r="K94" i="4"/>
  <c r="AM93" i="4"/>
  <c r="AK93" i="4"/>
  <c r="AI93" i="4"/>
  <c r="AG93" i="4"/>
  <c r="AE93" i="4"/>
  <c r="AC93" i="4"/>
  <c r="AA93" i="4"/>
  <c r="Y93" i="4"/>
  <c r="W93" i="4"/>
  <c r="U93" i="4"/>
  <c r="S93" i="4"/>
  <c r="Q93" i="4"/>
  <c r="O93" i="4"/>
  <c r="M93" i="4"/>
  <c r="K93" i="4"/>
  <c r="AM92" i="4"/>
  <c r="AK92" i="4"/>
  <c r="AI92" i="4"/>
  <c r="AG92" i="4"/>
  <c r="AE92" i="4"/>
  <c r="AC92" i="4"/>
  <c r="AA92" i="4"/>
  <c r="Y92" i="4"/>
  <c r="W92" i="4"/>
  <c r="U92" i="4"/>
  <c r="S92" i="4"/>
  <c r="Q92" i="4"/>
  <c r="O92" i="4"/>
  <c r="M92" i="4"/>
  <c r="K92" i="4"/>
  <c r="AM91" i="4"/>
  <c r="AK91" i="4"/>
  <c r="AI91" i="4"/>
  <c r="AG91" i="4"/>
  <c r="AE91" i="4"/>
  <c r="AC91" i="4"/>
  <c r="AA91" i="4"/>
  <c r="Y91" i="4"/>
  <c r="W91" i="4"/>
  <c r="U91" i="4"/>
  <c r="S91" i="4"/>
  <c r="Q91" i="4"/>
  <c r="O91" i="4"/>
  <c r="M91" i="4"/>
  <c r="K91" i="4"/>
  <c r="AM90" i="4"/>
  <c r="AK90" i="4"/>
  <c r="AI90" i="4"/>
  <c r="AG90" i="4"/>
  <c r="AE90" i="4"/>
  <c r="AC90" i="4"/>
  <c r="AA90" i="4"/>
  <c r="Y90" i="4"/>
  <c r="W90" i="4"/>
  <c r="U90" i="4"/>
  <c r="S90" i="4"/>
  <c r="Q90" i="4"/>
  <c r="O90" i="4"/>
  <c r="M90" i="4"/>
  <c r="K90" i="4"/>
  <c r="AM89" i="4"/>
  <c r="AK89" i="4"/>
  <c r="AI89" i="4"/>
  <c r="AG89" i="4"/>
  <c r="AE89" i="4"/>
  <c r="AC89" i="4"/>
  <c r="AA89" i="4"/>
  <c r="Y89" i="4"/>
  <c r="W89" i="4"/>
  <c r="U89" i="4"/>
  <c r="S89" i="4"/>
  <c r="Q89" i="4"/>
  <c r="O89" i="4"/>
  <c r="M89" i="4"/>
  <c r="K89" i="4"/>
  <c r="AM88" i="4"/>
  <c r="AK88" i="4"/>
  <c r="AI88" i="4"/>
  <c r="AG88" i="4"/>
  <c r="AE88" i="4"/>
  <c r="AC88" i="4"/>
  <c r="AA88" i="4"/>
  <c r="Y88" i="4"/>
  <c r="W88" i="4"/>
  <c r="U88" i="4"/>
  <c r="S88" i="4"/>
  <c r="Q88" i="4"/>
  <c r="O88" i="4"/>
  <c r="M88" i="4"/>
  <c r="K88" i="4"/>
  <c r="AM87" i="4"/>
  <c r="AK87" i="4"/>
  <c r="AI87" i="4"/>
  <c r="AG87" i="4"/>
  <c r="AE87" i="4"/>
  <c r="AC87" i="4"/>
  <c r="AA87" i="4"/>
  <c r="Y87" i="4"/>
  <c r="W87" i="4"/>
  <c r="U87" i="4"/>
  <c r="S87" i="4"/>
  <c r="Q87" i="4"/>
  <c r="O87" i="4"/>
  <c r="M87" i="4"/>
  <c r="K87" i="4"/>
  <c r="AM86" i="4"/>
  <c r="AK86" i="4"/>
  <c r="AI86" i="4"/>
  <c r="AG86" i="4"/>
  <c r="AE86" i="4"/>
  <c r="AC86" i="4"/>
  <c r="AA86" i="4"/>
  <c r="Y86" i="4"/>
  <c r="W86" i="4"/>
  <c r="U86" i="4"/>
  <c r="S86" i="4"/>
  <c r="Q86" i="4"/>
  <c r="O86" i="4"/>
  <c r="M86" i="4"/>
  <c r="K86" i="4"/>
  <c r="AM85" i="4"/>
  <c r="AK85" i="4"/>
  <c r="AI85" i="4"/>
  <c r="AG85" i="4"/>
  <c r="AE85" i="4"/>
  <c r="AC85" i="4"/>
  <c r="AA85" i="4"/>
  <c r="Y85" i="4"/>
  <c r="W85" i="4"/>
  <c r="U85" i="4"/>
  <c r="S85" i="4"/>
  <c r="Q85" i="4"/>
  <c r="O85" i="4"/>
  <c r="M85" i="4"/>
  <c r="K85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AM80" i="4"/>
  <c r="AK80" i="4"/>
  <c r="AI80" i="4"/>
  <c r="AG80" i="4"/>
  <c r="AE80" i="4"/>
  <c r="AC80" i="4"/>
  <c r="AA80" i="4"/>
  <c r="Y80" i="4"/>
  <c r="W80" i="4"/>
  <c r="U80" i="4"/>
  <c r="S80" i="4"/>
  <c r="Q80" i="4"/>
  <c r="O80" i="4"/>
  <c r="M80" i="4"/>
  <c r="K80" i="4"/>
  <c r="AM79" i="4"/>
  <c r="AK79" i="4"/>
  <c r="AI79" i="4"/>
  <c r="AG79" i="4"/>
  <c r="AE79" i="4"/>
  <c r="AC79" i="4"/>
  <c r="AA79" i="4"/>
  <c r="Y79" i="4"/>
  <c r="W79" i="4"/>
  <c r="U79" i="4"/>
  <c r="S79" i="4"/>
  <c r="Q79" i="4"/>
  <c r="O79" i="4"/>
  <c r="M79" i="4"/>
  <c r="K79" i="4"/>
  <c r="AM78" i="4"/>
  <c r="AK78" i="4"/>
  <c r="AI78" i="4"/>
  <c r="AG78" i="4"/>
  <c r="AE78" i="4"/>
  <c r="AC78" i="4"/>
  <c r="AA78" i="4"/>
  <c r="Y78" i="4"/>
  <c r="W78" i="4"/>
  <c r="U78" i="4"/>
  <c r="S78" i="4"/>
  <c r="Q78" i="4"/>
  <c r="O78" i="4"/>
  <c r="M78" i="4"/>
  <c r="K78" i="4"/>
  <c r="AM77" i="4"/>
  <c r="AK77" i="4"/>
  <c r="AI77" i="4"/>
  <c r="AG77" i="4"/>
  <c r="AE77" i="4"/>
  <c r="AC77" i="4"/>
  <c r="AA77" i="4"/>
  <c r="Y77" i="4"/>
  <c r="W77" i="4"/>
  <c r="U77" i="4"/>
  <c r="S77" i="4"/>
  <c r="Q77" i="4"/>
  <c r="O77" i="4"/>
  <c r="M77" i="4"/>
  <c r="K77" i="4"/>
  <c r="AM76" i="4"/>
  <c r="AK76" i="4"/>
  <c r="AI76" i="4"/>
  <c r="AG76" i="4"/>
  <c r="AE76" i="4"/>
  <c r="AC76" i="4"/>
  <c r="AA76" i="4"/>
  <c r="Y76" i="4"/>
  <c r="W76" i="4"/>
  <c r="U76" i="4"/>
  <c r="S76" i="4"/>
  <c r="Q76" i="4"/>
  <c r="O76" i="4"/>
  <c r="M76" i="4"/>
  <c r="K76" i="4"/>
  <c r="AM75" i="4"/>
  <c r="AK75" i="4"/>
  <c r="AI75" i="4"/>
  <c r="AG75" i="4"/>
  <c r="AE75" i="4"/>
  <c r="AC75" i="4"/>
  <c r="AA75" i="4"/>
  <c r="Y75" i="4"/>
  <c r="W75" i="4"/>
  <c r="U75" i="4"/>
  <c r="S75" i="4"/>
  <c r="Q75" i="4"/>
  <c r="O75" i="4"/>
  <c r="M75" i="4"/>
  <c r="K75" i="4"/>
  <c r="AM74" i="4"/>
  <c r="AK74" i="4"/>
  <c r="AI74" i="4"/>
  <c r="AG74" i="4"/>
  <c r="AE74" i="4"/>
  <c r="AC74" i="4"/>
  <c r="AA74" i="4"/>
  <c r="Y74" i="4"/>
  <c r="W74" i="4"/>
  <c r="U74" i="4"/>
  <c r="S74" i="4"/>
  <c r="Q74" i="4"/>
  <c r="O74" i="4"/>
  <c r="M74" i="4"/>
  <c r="K74" i="4"/>
  <c r="AM73" i="4"/>
  <c r="AK73" i="4"/>
  <c r="AI73" i="4"/>
  <c r="AG73" i="4"/>
  <c r="AE73" i="4"/>
  <c r="AC73" i="4"/>
  <c r="AA73" i="4"/>
  <c r="Y73" i="4"/>
  <c r="W73" i="4"/>
  <c r="U73" i="4"/>
  <c r="S73" i="4"/>
  <c r="Q73" i="4"/>
  <c r="O73" i="4"/>
  <c r="M73" i="4"/>
  <c r="K73" i="4"/>
  <c r="AM72" i="4"/>
  <c r="AK72" i="4"/>
  <c r="AI72" i="4"/>
  <c r="AG72" i="4"/>
  <c r="AE72" i="4"/>
  <c r="AC72" i="4"/>
  <c r="AA72" i="4"/>
  <c r="Y72" i="4"/>
  <c r="W72" i="4"/>
  <c r="U72" i="4"/>
  <c r="S72" i="4"/>
  <c r="Q72" i="4"/>
  <c r="O72" i="4"/>
  <c r="M72" i="4"/>
  <c r="K72" i="4"/>
  <c r="AM71" i="4"/>
  <c r="AK71" i="4"/>
  <c r="AI71" i="4"/>
  <c r="AG71" i="4"/>
  <c r="AE71" i="4"/>
  <c r="AC71" i="4"/>
  <c r="AA71" i="4"/>
  <c r="Y71" i="4"/>
  <c r="W71" i="4"/>
  <c r="U71" i="4"/>
  <c r="S71" i="4"/>
  <c r="Q71" i="4"/>
  <c r="O71" i="4"/>
  <c r="M71" i="4"/>
  <c r="K71" i="4"/>
  <c r="AM70" i="4"/>
  <c r="AK70" i="4"/>
  <c r="AI70" i="4"/>
  <c r="AG70" i="4"/>
  <c r="AE70" i="4"/>
  <c r="AC70" i="4"/>
  <c r="AA70" i="4"/>
  <c r="Y70" i="4"/>
  <c r="W70" i="4"/>
  <c r="U70" i="4"/>
  <c r="S70" i="4"/>
  <c r="Q70" i="4"/>
  <c r="O70" i="4"/>
  <c r="M70" i="4"/>
  <c r="K70" i="4"/>
  <c r="AM69" i="4"/>
  <c r="AK69" i="4"/>
  <c r="AI69" i="4"/>
  <c r="AG69" i="4"/>
  <c r="AE69" i="4"/>
  <c r="AC69" i="4"/>
  <c r="AA69" i="4"/>
  <c r="Y69" i="4"/>
  <c r="W69" i="4"/>
  <c r="U69" i="4"/>
  <c r="S69" i="4"/>
  <c r="Q69" i="4"/>
  <c r="O69" i="4"/>
  <c r="M69" i="4"/>
  <c r="K69" i="4"/>
  <c r="AM68" i="4"/>
  <c r="AK68" i="4"/>
  <c r="AI68" i="4"/>
  <c r="AG68" i="4"/>
  <c r="AE68" i="4"/>
  <c r="AC68" i="4"/>
  <c r="AA68" i="4"/>
  <c r="Y68" i="4"/>
  <c r="W68" i="4"/>
  <c r="U68" i="4"/>
  <c r="S68" i="4"/>
  <c r="Q68" i="4"/>
  <c r="O68" i="4"/>
  <c r="M68" i="4"/>
  <c r="K68" i="4"/>
  <c r="AM67" i="4"/>
  <c r="AK67" i="4"/>
  <c r="AI67" i="4"/>
  <c r="AG67" i="4"/>
  <c r="AE67" i="4"/>
  <c r="AC67" i="4"/>
  <c r="AA67" i="4"/>
  <c r="Y67" i="4"/>
  <c r="W67" i="4"/>
  <c r="U67" i="4"/>
  <c r="S67" i="4"/>
  <c r="Q67" i="4"/>
  <c r="O67" i="4"/>
  <c r="M67" i="4"/>
  <c r="K67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AM62" i="4"/>
  <c r="AK62" i="4"/>
  <c r="AI62" i="4"/>
  <c r="AG62" i="4"/>
  <c r="AE62" i="4"/>
  <c r="AC62" i="4"/>
  <c r="AA62" i="4"/>
  <c r="Y62" i="4"/>
  <c r="W62" i="4"/>
  <c r="U62" i="4"/>
  <c r="S62" i="4"/>
  <c r="Q62" i="4"/>
  <c r="O62" i="4"/>
  <c r="M62" i="4"/>
  <c r="K62" i="4"/>
  <c r="AM61" i="4"/>
  <c r="AK61" i="4"/>
  <c r="AI61" i="4"/>
  <c r="AG61" i="4"/>
  <c r="AE61" i="4"/>
  <c r="AC61" i="4"/>
  <c r="AA61" i="4"/>
  <c r="Y61" i="4"/>
  <c r="W61" i="4"/>
  <c r="U61" i="4"/>
  <c r="S61" i="4"/>
  <c r="Q61" i="4"/>
  <c r="O61" i="4"/>
  <c r="M61" i="4"/>
  <c r="K61" i="4"/>
  <c r="AM60" i="4"/>
  <c r="AK60" i="4"/>
  <c r="AI60" i="4"/>
  <c r="AG60" i="4"/>
  <c r="AE60" i="4"/>
  <c r="AC60" i="4"/>
  <c r="AA60" i="4"/>
  <c r="Y60" i="4"/>
  <c r="W60" i="4"/>
  <c r="U60" i="4"/>
  <c r="S60" i="4"/>
  <c r="Q60" i="4"/>
  <c r="O60" i="4"/>
  <c r="M60" i="4"/>
  <c r="K60" i="4"/>
  <c r="AM59" i="4"/>
  <c r="AK59" i="4"/>
  <c r="AI59" i="4"/>
  <c r="AG59" i="4"/>
  <c r="AE59" i="4"/>
  <c r="AC59" i="4"/>
  <c r="AA59" i="4"/>
  <c r="Y59" i="4"/>
  <c r="W59" i="4"/>
  <c r="U59" i="4"/>
  <c r="S59" i="4"/>
  <c r="Q59" i="4"/>
  <c r="O59" i="4"/>
  <c r="M59" i="4"/>
  <c r="K59" i="4"/>
  <c r="AM58" i="4"/>
  <c r="AK58" i="4"/>
  <c r="AI58" i="4"/>
  <c r="AG58" i="4"/>
  <c r="AE58" i="4"/>
  <c r="AC58" i="4"/>
  <c r="AA58" i="4"/>
  <c r="Y58" i="4"/>
  <c r="W58" i="4"/>
  <c r="U58" i="4"/>
  <c r="S58" i="4"/>
  <c r="Q58" i="4"/>
  <c r="O58" i="4"/>
  <c r="M58" i="4"/>
  <c r="K58" i="4"/>
  <c r="AM57" i="4"/>
  <c r="AK57" i="4"/>
  <c r="AI57" i="4"/>
  <c r="AG57" i="4"/>
  <c r="AE57" i="4"/>
  <c r="AC57" i="4"/>
  <c r="AA57" i="4"/>
  <c r="Y57" i="4"/>
  <c r="W57" i="4"/>
  <c r="U57" i="4"/>
  <c r="S57" i="4"/>
  <c r="Q57" i="4"/>
  <c r="O57" i="4"/>
  <c r="M57" i="4"/>
  <c r="K57" i="4"/>
  <c r="AM56" i="4"/>
  <c r="AK56" i="4"/>
  <c r="AI56" i="4"/>
  <c r="AG56" i="4"/>
  <c r="AE56" i="4"/>
  <c r="AC56" i="4"/>
  <c r="AA56" i="4"/>
  <c r="Y56" i="4"/>
  <c r="W56" i="4"/>
  <c r="U56" i="4"/>
  <c r="S56" i="4"/>
  <c r="Q56" i="4"/>
  <c r="O56" i="4"/>
  <c r="M56" i="4"/>
  <c r="K56" i="4"/>
  <c r="AM55" i="4"/>
  <c r="AK55" i="4"/>
  <c r="AI55" i="4"/>
  <c r="AG55" i="4"/>
  <c r="AE55" i="4"/>
  <c r="AC55" i="4"/>
  <c r="AA55" i="4"/>
  <c r="Y55" i="4"/>
  <c r="W55" i="4"/>
  <c r="U55" i="4"/>
  <c r="S55" i="4"/>
  <c r="Q55" i="4"/>
  <c r="O55" i="4"/>
  <c r="M55" i="4"/>
  <c r="K55" i="4"/>
  <c r="AM54" i="4"/>
  <c r="AK54" i="4"/>
  <c r="AI54" i="4"/>
  <c r="AG54" i="4"/>
  <c r="AE54" i="4"/>
  <c r="AC54" i="4"/>
  <c r="AA54" i="4"/>
  <c r="Y54" i="4"/>
  <c r="W54" i="4"/>
  <c r="U54" i="4"/>
  <c r="S54" i="4"/>
  <c r="Q54" i="4"/>
  <c r="O54" i="4"/>
  <c r="M54" i="4"/>
  <c r="K54" i="4"/>
  <c r="AM53" i="4"/>
  <c r="AK53" i="4"/>
  <c r="AI53" i="4"/>
  <c r="AG53" i="4"/>
  <c r="AE53" i="4"/>
  <c r="AC53" i="4"/>
  <c r="AA53" i="4"/>
  <c r="Y53" i="4"/>
  <c r="W53" i="4"/>
  <c r="U53" i="4"/>
  <c r="S53" i="4"/>
  <c r="Q53" i="4"/>
  <c r="O53" i="4"/>
  <c r="M53" i="4"/>
  <c r="K53" i="4"/>
  <c r="AM52" i="4"/>
  <c r="AK52" i="4"/>
  <c r="AI52" i="4"/>
  <c r="AG52" i="4"/>
  <c r="AE52" i="4"/>
  <c r="AC52" i="4"/>
  <c r="AA52" i="4"/>
  <c r="Y52" i="4"/>
  <c r="W52" i="4"/>
  <c r="U52" i="4"/>
  <c r="S52" i="4"/>
  <c r="Q52" i="4"/>
  <c r="O52" i="4"/>
  <c r="M52" i="4"/>
  <c r="K52" i="4"/>
  <c r="AM51" i="4"/>
  <c r="AK51" i="4"/>
  <c r="AI51" i="4"/>
  <c r="AG51" i="4"/>
  <c r="AE51" i="4"/>
  <c r="AC51" i="4"/>
  <c r="AA51" i="4"/>
  <c r="Y51" i="4"/>
  <c r="W51" i="4"/>
  <c r="U51" i="4"/>
  <c r="S51" i="4"/>
  <c r="Q51" i="4"/>
  <c r="O51" i="4"/>
  <c r="M51" i="4"/>
  <c r="K51" i="4"/>
  <c r="AM50" i="4"/>
  <c r="AK50" i="4"/>
  <c r="AI50" i="4"/>
  <c r="AG50" i="4"/>
  <c r="AE50" i="4"/>
  <c r="AC50" i="4"/>
  <c r="AA50" i="4"/>
  <c r="Y50" i="4"/>
  <c r="W50" i="4"/>
  <c r="U50" i="4"/>
  <c r="S50" i="4"/>
  <c r="Q50" i="4"/>
  <c r="O50" i="4"/>
  <c r="M50" i="4"/>
  <c r="K50" i="4"/>
  <c r="AM49" i="4"/>
  <c r="AK49" i="4"/>
  <c r="AI49" i="4"/>
  <c r="AG49" i="4"/>
  <c r="AE49" i="4"/>
  <c r="AC49" i="4"/>
  <c r="AA49" i="4"/>
  <c r="Y49" i="4"/>
  <c r="W49" i="4"/>
  <c r="U49" i="4"/>
  <c r="S49" i="4"/>
  <c r="Q49" i="4"/>
  <c r="O49" i="4"/>
  <c r="M49" i="4"/>
  <c r="K49" i="4"/>
  <c r="AM48" i="4"/>
  <c r="AK48" i="4"/>
  <c r="AI48" i="4"/>
  <c r="AG48" i="4"/>
  <c r="AE48" i="4"/>
  <c r="AC48" i="4"/>
  <c r="AA48" i="4"/>
  <c r="Y48" i="4"/>
  <c r="W48" i="4"/>
  <c r="U48" i="4"/>
  <c r="S48" i="4"/>
  <c r="Q48" i="4"/>
  <c r="O48" i="4"/>
  <c r="M48" i="4"/>
  <c r="K48" i="4"/>
  <c r="AM47" i="4"/>
  <c r="AK47" i="4"/>
  <c r="AI47" i="4"/>
  <c r="AG47" i="4"/>
  <c r="AE47" i="4"/>
  <c r="AC47" i="4"/>
  <c r="AA47" i="4"/>
  <c r="Y47" i="4"/>
  <c r="W47" i="4"/>
  <c r="U47" i="4"/>
  <c r="S47" i="4"/>
  <c r="Q47" i="4"/>
  <c r="O47" i="4"/>
  <c r="M47" i="4"/>
  <c r="K47" i="4"/>
  <c r="AM46" i="4"/>
  <c r="AK46" i="4"/>
  <c r="AI46" i="4"/>
  <c r="AG46" i="4"/>
  <c r="AE46" i="4"/>
  <c r="AC46" i="4"/>
  <c r="AA46" i="4"/>
  <c r="Y46" i="4"/>
  <c r="W46" i="4"/>
  <c r="U46" i="4"/>
  <c r="S46" i="4"/>
  <c r="Q46" i="4"/>
  <c r="O46" i="4"/>
  <c r="M46" i="4"/>
  <c r="K46" i="4"/>
  <c r="AM45" i="4"/>
  <c r="AK45" i="4"/>
  <c r="AI45" i="4"/>
  <c r="AG45" i="4"/>
  <c r="AE45" i="4"/>
  <c r="AC45" i="4"/>
  <c r="AA45" i="4"/>
  <c r="Y45" i="4"/>
  <c r="W45" i="4"/>
  <c r="U45" i="4"/>
  <c r="S45" i="4"/>
  <c r="Q45" i="4"/>
  <c r="O45" i="4"/>
  <c r="M45" i="4"/>
  <c r="K45" i="4"/>
  <c r="AM44" i="4"/>
  <c r="AK44" i="4"/>
  <c r="AI44" i="4"/>
  <c r="AG44" i="4"/>
  <c r="AE44" i="4"/>
  <c r="AC44" i="4"/>
  <c r="AA44" i="4"/>
  <c r="Y44" i="4"/>
  <c r="W44" i="4"/>
  <c r="U44" i="4"/>
  <c r="S44" i="4"/>
  <c r="Q44" i="4"/>
  <c r="O44" i="4"/>
  <c r="M44" i="4"/>
  <c r="K44" i="4"/>
  <c r="AM43" i="4"/>
  <c r="AK43" i="4"/>
  <c r="AI43" i="4"/>
  <c r="AG43" i="4"/>
  <c r="AE43" i="4"/>
  <c r="AC43" i="4"/>
  <c r="AA43" i="4"/>
  <c r="Y43" i="4"/>
  <c r="W43" i="4"/>
  <c r="U43" i="4"/>
  <c r="S43" i="4"/>
  <c r="Q43" i="4"/>
  <c r="O43" i="4"/>
  <c r="M43" i="4"/>
  <c r="K43" i="4"/>
  <c r="AM42" i="4"/>
  <c r="AK42" i="4"/>
  <c r="AI42" i="4"/>
  <c r="AG42" i="4"/>
  <c r="AE42" i="4"/>
  <c r="AC42" i="4"/>
  <c r="AA42" i="4"/>
  <c r="Y42" i="4"/>
  <c r="W42" i="4"/>
  <c r="U42" i="4"/>
  <c r="S42" i="4"/>
  <c r="Q42" i="4"/>
  <c r="O42" i="4"/>
  <c r="M42" i="4"/>
  <c r="K42" i="4"/>
  <c r="AM41" i="4"/>
  <c r="AK41" i="4"/>
  <c r="AI41" i="4"/>
  <c r="AG41" i="4"/>
  <c r="AE41" i="4"/>
  <c r="AC41" i="4"/>
  <c r="AA41" i="4"/>
  <c r="Y41" i="4"/>
  <c r="W41" i="4"/>
  <c r="U41" i="4"/>
  <c r="S41" i="4"/>
  <c r="Q41" i="4"/>
  <c r="O41" i="4"/>
  <c r="M41" i="4"/>
  <c r="K41" i="4"/>
  <c r="AM40" i="4"/>
  <c r="AK40" i="4"/>
  <c r="AI40" i="4"/>
  <c r="AG40" i="4"/>
  <c r="AE40" i="4"/>
  <c r="AC40" i="4"/>
  <c r="AA40" i="4"/>
  <c r="Y40" i="4"/>
  <c r="W40" i="4"/>
  <c r="U40" i="4"/>
  <c r="S40" i="4"/>
  <c r="Q40" i="4"/>
  <c r="O40" i="4"/>
  <c r="M40" i="4"/>
  <c r="K40" i="4"/>
  <c r="AM39" i="4"/>
  <c r="AK39" i="4"/>
  <c r="AI39" i="4"/>
  <c r="AG39" i="4"/>
  <c r="AE39" i="4"/>
  <c r="AC39" i="4"/>
  <c r="AA39" i="4"/>
  <c r="Y39" i="4"/>
  <c r="W39" i="4"/>
  <c r="U39" i="4"/>
  <c r="S39" i="4"/>
  <c r="Q39" i="4"/>
  <c r="O39" i="4"/>
  <c r="M39" i="4"/>
  <c r="K39" i="4"/>
  <c r="AM38" i="4"/>
  <c r="AK38" i="4"/>
  <c r="AI38" i="4"/>
  <c r="AG38" i="4"/>
  <c r="AE38" i="4"/>
  <c r="AC38" i="4"/>
  <c r="AA38" i="4"/>
  <c r="Y38" i="4"/>
  <c r="W38" i="4"/>
  <c r="U38" i="4"/>
  <c r="S38" i="4"/>
  <c r="Q38" i="4"/>
  <c r="O38" i="4"/>
  <c r="M38" i="4"/>
  <c r="K38" i="4"/>
  <c r="AM37" i="4"/>
  <c r="AK37" i="4"/>
  <c r="AI37" i="4"/>
  <c r="AG37" i="4"/>
  <c r="AE37" i="4"/>
  <c r="AC37" i="4"/>
  <c r="AA37" i="4"/>
  <c r="Y37" i="4"/>
  <c r="W37" i="4"/>
  <c r="U37" i="4"/>
  <c r="S37" i="4"/>
  <c r="Q37" i="4"/>
  <c r="O37" i="4"/>
  <c r="M37" i="4"/>
  <c r="K37" i="4"/>
  <c r="AM36" i="4"/>
  <c r="AK36" i="4"/>
  <c r="AI36" i="4"/>
  <c r="AG36" i="4"/>
  <c r="AE36" i="4"/>
  <c r="AC36" i="4"/>
  <c r="AA36" i="4"/>
  <c r="Y36" i="4"/>
  <c r="W36" i="4"/>
  <c r="U36" i="4"/>
  <c r="S36" i="4"/>
  <c r="Q36" i="4"/>
  <c r="O36" i="4"/>
  <c r="M36" i="4"/>
  <c r="K36" i="4"/>
  <c r="AM35" i="4"/>
  <c r="AK35" i="4"/>
  <c r="AI35" i="4"/>
  <c r="AG35" i="4"/>
  <c r="AE35" i="4"/>
  <c r="AC35" i="4"/>
  <c r="AA35" i="4"/>
  <c r="Y35" i="4"/>
  <c r="W35" i="4"/>
  <c r="U35" i="4"/>
  <c r="S35" i="4"/>
  <c r="Q35" i="4"/>
  <c r="O35" i="4"/>
  <c r="M35" i="4"/>
  <c r="K35" i="4"/>
  <c r="AM34" i="4"/>
  <c r="AK34" i="4"/>
  <c r="AI34" i="4"/>
  <c r="AG34" i="4"/>
  <c r="AE34" i="4"/>
  <c r="AC34" i="4"/>
  <c r="AA34" i="4"/>
  <c r="Y34" i="4"/>
  <c r="W34" i="4"/>
  <c r="U34" i="4"/>
  <c r="S34" i="4"/>
  <c r="Q34" i="4"/>
  <c r="O34" i="4"/>
  <c r="M34" i="4"/>
  <c r="K34" i="4"/>
  <c r="AM33" i="4"/>
  <c r="AK33" i="4"/>
  <c r="AI33" i="4"/>
  <c r="AG33" i="4"/>
  <c r="AE33" i="4"/>
  <c r="AC33" i="4"/>
  <c r="AA33" i="4"/>
  <c r="Y33" i="4"/>
  <c r="W33" i="4"/>
  <c r="U33" i="4"/>
  <c r="S33" i="4"/>
  <c r="Q33" i="4"/>
  <c r="O33" i="4"/>
  <c r="M33" i="4"/>
  <c r="K33" i="4"/>
  <c r="AM32" i="4"/>
  <c r="AK32" i="4"/>
  <c r="AI32" i="4"/>
  <c r="AG32" i="4"/>
  <c r="AE32" i="4"/>
  <c r="AC32" i="4"/>
  <c r="AA32" i="4"/>
  <c r="Y32" i="4"/>
  <c r="W32" i="4"/>
  <c r="U32" i="4"/>
  <c r="S32" i="4"/>
  <c r="Q32" i="4"/>
  <c r="O32" i="4"/>
  <c r="M32" i="4"/>
  <c r="K32" i="4"/>
  <c r="AM31" i="4"/>
  <c r="AK31" i="4"/>
  <c r="AI31" i="4"/>
  <c r="AG31" i="4"/>
  <c r="AM30" i="4"/>
  <c r="AK30" i="4"/>
  <c r="AI30" i="4"/>
  <c r="AG30" i="4"/>
  <c r="AE30" i="4"/>
  <c r="AC30" i="4"/>
  <c r="AA30" i="4"/>
  <c r="Y30" i="4"/>
  <c r="W30" i="4"/>
  <c r="U30" i="4"/>
  <c r="S30" i="4"/>
  <c r="Q30" i="4"/>
  <c r="O30" i="4"/>
  <c r="M30" i="4"/>
  <c r="K30" i="4"/>
  <c r="AM29" i="4"/>
  <c r="AK29" i="4"/>
  <c r="AI29" i="4"/>
  <c r="AG29" i="4"/>
  <c r="AE29" i="4"/>
  <c r="AC29" i="4"/>
  <c r="AA29" i="4"/>
  <c r="Y29" i="4"/>
  <c r="W29" i="4"/>
  <c r="U29" i="4"/>
  <c r="S29" i="4"/>
  <c r="Q29" i="4"/>
  <c r="O29" i="4"/>
  <c r="M29" i="4"/>
  <c r="K29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AM27" i="4"/>
  <c r="AK27" i="4"/>
  <c r="AI27" i="4"/>
  <c r="AG27" i="4"/>
  <c r="AE27" i="4"/>
  <c r="AC27" i="4"/>
  <c r="AA27" i="4"/>
  <c r="Y27" i="4"/>
  <c r="W27" i="4"/>
  <c r="U27" i="4"/>
  <c r="S27" i="4"/>
  <c r="Q27" i="4"/>
  <c r="O27" i="4"/>
  <c r="M27" i="4"/>
  <c r="K27" i="4"/>
  <c r="AM26" i="4"/>
  <c r="AK26" i="4"/>
  <c r="AI26" i="4"/>
  <c r="AG26" i="4"/>
  <c r="AE26" i="4"/>
  <c r="AC26" i="4"/>
  <c r="AA26" i="4"/>
  <c r="Y26" i="4"/>
  <c r="W26" i="4"/>
  <c r="U26" i="4"/>
  <c r="S26" i="4"/>
  <c r="Q26" i="4"/>
  <c r="O26" i="4"/>
  <c r="M26" i="4"/>
  <c r="K26" i="4"/>
  <c r="AM25" i="4"/>
  <c r="AK25" i="4"/>
  <c r="AI25" i="4"/>
  <c r="AG25" i="4"/>
  <c r="AE25" i="4"/>
  <c r="AC25" i="4"/>
  <c r="AA25" i="4"/>
  <c r="Y25" i="4"/>
  <c r="W25" i="4"/>
  <c r="U25" i="4"/>
  <c r="S25" i="4"/>
  <c r="Q25" i="4"/>
  <c r="O25" i="4"/>
  <c r="M25" i="4"/>
  <c r="K25" i="4"/>
  <c r="AM24" i="4"/>
  <c r="AK24" i="4"/>
  <c r="AI24" i="4"/>
  <c r="AG24" i="4"/>
  <c r="AE24" i="4"/>
  <c r="AC24" i="4"/>
  <c r="AA24" i="4"/>
  <c r="Y24" i="4"/>
  <c r="W24" i="4"/>
  <c r="U24" i="4"/>
  <c r="S24" i="4"/>
  <c r="Q24" i="4"/>
  <c r="O24" i="4"/>
  <c r="M24" i="4"/>
  <c r="K24" i="4"/>
  <c r="AM23" i="4"/>
  <c r="AK23" i="4"/>
  <c r="AI23" i="4"/>
  <c r="AG23" i="4"/>
  <c r="AE23" i="4"/>
  <c r="AC23" i="4"/>
  <c r="AA23" i="4"/>
  <c r="Y23" i="4"/>
  <c r="W23" i="4"/>
  <c r="U23" i="4"/>
  <c r="S23" i="4"/>
  <c r="Q23" i="4"/>
  <c r="O23" i="4"/>
  <c r="M23" i="4"/>
  <c r="K23" i="4"/>
  <c r="AM22" i="4"/>
  <c r="AK22" i="4"/>
  <c r="AI22" i="4"/>
  <c r="AG22" i="4"/>
  <c r="AE22" i="4"/>
  <c r="AC22" i="4"/>
  <c r="AA22" i="4"/>
  <c r="Y22" i="4"/>
  <c r="W22" i="4"/>
  <c r="U22" i="4"/>
  <c r="S22" i="4"/>
  <c r="Q22" i="4"/>
  <c r="O22" i="4"/>
  <c r="M22" i="4"/>
  <c r="K22" i="4"/>
  <c r="AM21" i="4"/>
  <c r="AK21" i="4"/>
  <c r="AI21" i="4"/>
  <c r="AG21" i="4"/>
  <c r="AE21" i="4"/>
  <c r="AC21" i="4"/>
  <c r="AA21" i="4"/>
  <c r="Y21" i="4"/>
  <c r="W21" i="4"/>
  <c r="U21" i="4"/>
  <c r="S21" i="4"/>
  <c r="Q21" i="4"/>
  <c r="O21" i="4"/>
  <c r="M21" i="4"/>
  <c r="K21" i="4"/>
  <c r="AM20" i="4"/>
  <c r="AK20" i="4"/>
  <c r="AI20" i="4"/>
  <c r="AG20" i="4"/>
  <c r="AE20" i="4"/>
  <c r="AC20" i="4"/>
  <c r="AA20" i="4"/>
  <c r="Y20" i="4"/>
  <c r="W20" i="4"/>
  <c r="U20" i="4"/>
  <c r="S20" i="4"/>
  <c r="Q20" i="4"/>
  <c r="O20" i="4"/>
  <c r="M20" i="4"/>
  <c r="K20" i="4"/>
  <c r="AM19" i="4"/>
  <c r="AK19" i="4"/>
  <c r="AI19" i="4"/>
  <c r="AG19" i="4"/>
  <c r="AE19" i="4"/>
  <c r="AC19" i="4"/>
  <c r="AA19" i="4"/>
  <c r="Y19" i="4"/>
  <c r="W19" i="4"/>
  <c r="U19" i="4"/>
  <c r="S19" i="4"/>
  <c r="Q19" i="4"/>
  <c r="O19" i="4"/>
  <c r="M19" i="4"/>
  <c r="K19" i="4"/>
  <c r="AM18" i="4"/>
  <c r="AK18" i="4"/>
  <c r="AI18" i="4"/>
  <c r="AG18" i="4"/>
  <c r="AE18" i="4"/>
  <c r="AC18" i="4"/>
  <c r="AA18" i="4"/>
  <c r="Y18" i="4"/>
  <c r="W18" i="4"/>
  <c r="U18" i="4"/>
  <c r="S18" i="4"/>
  <c r="Q18" i="4"/>
  <c r="O18" i="4"/>
  <c r="M18" i="4"/>
  <c r="K18" i="4"/>
  <c r="AM17" i="4"/>
  <c r="AK17" i="4"/>
  <c r="AI17" i="4"/>
  <c r="AG17" i="4"/>
  <c r="AE17" i="4"/>
  <c r="AC17" i="4"/>
  <c r="AA17" i="4"/>
  <c r="Y17" i="4"/>
  <c r="W17" i="4"/>
  <c r="U17" i="4"/>
  <c r="S17" i="4"/>
  <c r="Q17" i="4"/>
  <c r="O17" i="4"/>
  <c r="M17" i="4"/>
  <c r="K17" i="4"/>
  <c r="AM16" i="4"/>
  <c r="AK16" i="4"/>
  <c r="AI16" i="4"/>
  <c r="AG16" i="4"/>
  <c r="AE16" i="4"/>
  <c r="AC16" i="4"/>
  <c r="AA16" i="4"/>
  <c r="Y16" i="4"/>
  <c r="W16" i="4"/>
  <c r="U16" i="4"/>
  <c r="S16" i="4"/>
  <c r="Q16" i="4"/>
  <c r="O16" i="4"/>
  <c r="M16" i="4"/>
  <c r="K16" i="4"/>
  <c r="AM15" i="4"/>
  <c r="AK15" i="4"/>
  <c r="AI15" i="4"/>
  <c r="AG15" i="4"/>
  <c r="AE15" i="4"/>
  <c r="AC15" i="4"/>
  <c r="AA15" i="4"/>
  <c r="Y15" i="4"/>
  <c r="W15" i="4"/>
  <c r="U15" i="4"/>
  <c r="S15" i="4"/>
  <c r="Q15" i="4"/>
  <c r="O15" i="4"/>
  <c r="M15" i="4"/>
  <c r="K15" i="4"/>
  <c r="AM14" i="4"/>
  <c r="AK14" i="4"/>
  <c r="AI14" i="4"/>
  <c r="AG14" i="4"/>
  <c r="AE14" i="4"/>
  <c r="AC14" i="4"/>
  <c r="AA14" i="4"/>
  <c r="Y14" i="4"/>
  <c r="W14" i="4"/>
  <c r="U14" i="4"/>
  <c r="S14" i="4"/>
  <c r="Q14" i="4"/>
  <c r="O14" i="4"/>
  <c r="M14" i="4"/>
  <c r="K14" i="4"/>
  <c r="AM13" i="4"/>
  <c r="AK13" i="4"/>
  <c r="AI13" i="4"/>
  <c r="AG13" i="4"/>
  <c r="AE13" i="4"/>
  <c r="AC13" i="4"/>
  <c r="AA13" i="4"/>
  <c r="Y13" i="4"/>
  <c r="W13" i="4"/>
  <c r="U13" i="4"/>
  <c r="S13" i="4"/>
  <c r="Q13" i="4"/>
  <c r="O13" i="4"/>
  <c r="M13" i="4"/>
  <c r="K13" i="4"/>
  <c r="AM12" i="4"/>
  <c r="AK12" i="4"/>
  <c r="AI12" i="4"/>
  <c r="AG12" i="4"/>
  <c r="AE12" i="4"/>
  <c r="AC12" i="4"/>
  <c r="AA12" i="4"/>
  <c r="Y12" i="4"/>
  <c r="W12" i="4"/>
  <c r="U12" i="4"/>
  <c r="S12" i="4"/>
  <c r="Q12" i="4"/>
  <c r="O12" i="4"/>
  <c r="M12" i="4"/>
  <c r="K12" i="4"/>
  <c r="AM11" i="4"/>
  <c r="AK11" i="4"/>
  <c r="AI11" i="4"/>
  <c r="AG11" i="4"/>
  <c r="AE11" i="4"/>
  <c r="AC11" i="4"/>
  <c r="AA11" i="4"/>
  <c r="Y11" i="4"/>
  <c r="W11" i="4"/>
  <c r="U11" i="4"/>
  <c r="S11" i="4"/>
  <c r="Q11" i="4"/>
  <c r="O11" i="4"/>
  <c r="M11" i="4"/>
  <c r="K11" i="4"/>
  <c r="AM10" i="4"/>
  <c r="AK10" i="4"/>
  <c r="AI10" i="4"/>
  <c r="AG10" i="4"/>
  <c r="AE10" i="4"/>
  <c r="AC10" i="4"/>
  <c r="AA10" i="4"/>
  <c r="Y10" i="4"/>
  <c r="W10" i="4"/>
  <c r="U10" i="4"/>
  <c r="S10" i="4"/>
  <c r="Q10" i="4"/>
  <c r="O10" i="4"/>
  <c r="M10" i="4"/>
  <c r="K10" i="4"/>
  <c r="AM9" i="4"/>
  <c r="AK9" i="4"/>
  <c r="AI9" i="4"/>
  <c r="AG9" i="4"/>
  <c r="AE9" i="4"/>
  <c r="AC9" i="4"/>
  <c r="AA9" i="4"/>
  <c r="Y9" i="4"/>
  <c r="W9" i="4"/>
  <c r="U9" i="4"/>
  <c r="S9" i="4"/>
  <c r="Q9" i="4"/>
  <c r="O9" i="4"/>
  <c r="M9" i="4"/>
  <c r="K9" i="4"/>
  <c r="AM8" i="4"/>
  <c r="AK8" i="4"/>
  <c r="AI8" i="4"/>
  <c r="AG8" i="4"/>
  <c r="AM7" i="4"/>
  <c r="AK7" i="4"/>
  <c r="AI7" i="4"/>
  <c r="AG7" i="4"/>
  <c r="AM6" i="4"/>
  <c r="AK6" i="4"/>
  <c r="AI6" i="4"/>
  <c r="AG6" i="4"/>
  <c r="AM5" i="4"/>
  <c r="AK5" i="4"/>
  <c r="AI5" i="4"/>
  <c r="AG5" i="4"/>
  <c r="AD3" i="4"/>
  <c r="AB3" i="4"/>
  <c r="Z3" i="4"/>
  <c r="X3" i="4"/>
  <c r="V3" i="4"/>
  <c r="R3" i="4"/>
  <c r="P3" i="4"/>
  <c r="N3" i="4"/>
  <c r="L3" i="4"/>
  <c r="J3" i="4"/>
  <c r="T3" i="4"/>
  <c r="M1" i="5"/>
  <c r="L1" i="5"/>
  <c r="K1" i="5"/>
  <c r="J1" i="5"/>
  <c r="I1" i="5"/>
  <c r="H1" i="5"/>
  <c r="G1" i="5"/>
  <c r="F1" i="5"/>
  <c r="E1" i="5"/>
  <c r="D1" i="5"/>
  <c r="C1" i="5"/>
  <c r="AS102" i="4"/>
  <c r="AR102" i="4"/>
  <c r="AQ102" i="4"/>
  <c r="AO102" i="4"/>
  <c r="AR101" i="4"/>
  <c r="AQ101" i="4"/>
  <c r="AO101" i="4"/>
  <c r="AS100" i="4"/>
  <c r="AR100" i="4"/>
  <c r="AQ100" i="4"/>
  <c r="AO100" i="4"/>
  <c r="AR99" i="4"/>
  <c r="AQ99" i="4"/>
  <c r="AO99" i="4"/>
  <c r="AS98" i="4"/>
  <c r="AR98" i="4"/>
  <c r="AQ98" i="4"/>
  <c r="AO98" i="4"/>
  <c r="AS97" i="4"/>
  <c r="AR97" i="4"/>
  <c r="AQ97" i="4"/>
  <c r="AO97" i="4"/>
  <c r="AS96" i="4"/>
  <c r="AR96" i="4"/>
  <c r="AQ96" i="4"/>
  <c r="AO96" i="4"/>
  <c r="AS95" i="4"/>
  <c r="AR95" i="4"/>
  <c r="AQ95" i="4"/>
  <c r="AO95" i="4"/>
  <c r="AS94" i="4"/>
  <c r="AR94" i="4"/>
  <c r="AQ94" i="4"/>
  <c r="AO94" i="4"/>
  <c r="AS93" i="4"/>
  <c r="AR93" i="4"/>
  <c r="AQ93" i="4"/>
  <c r="AO93" i="4"/>
  <c r="AS92" i="4"/>
  <c r="AR92" i="4"/>
  <c r="AQ92" i="4"/>
  <c r="AO92" i="4"/>
  <c r="AS91" i="4"/>
  <c r="AR91" i="4"/>
  <c r="AQ91" i="4"/>
  <c r="AO91" i="4"/>
  <c r="AS90" i="4"/>
  <c r="AR90" i="4"/>
  <c r="AQ90" i="4"/>
  <c r="AO90" i="4"/>
  <c r="AS89" i="4"/>
  <c r="AR89" i="4"/>
  <c r="AQ89" i="4"/>
  <c r="AO89" i="4"/>
  <c r="AS88" i="4"/>
  <c r="AR88" i="4"/>
  <c r="AQ88" i="4"/>
  <c r="AO88" i="4"/>
  <c r="AS87" i="4"/>
  <c r="AR87" i="4"/>
  <c r="AQ87" i="4"/>
  <c r="AO87" i="4"/>
  <c r="AS86" i="4"/>
  <c r="AR86" i="4"/>
  <c r="AQ86" i="4"/>
  <c r="AO86" i="4"/>
  <c r="AS85" i="4"/>
  <c r="AR85" i="4"/>
  <c r="AQ85" i="4"/>
  <c r="AO85" i="4"/>
  <c r="AS84" i="4"/>
  <c r="AR84" i="4"/>
  <c r="AQ84" i="4"/>
  <c r="AO84" i="4"/>
  <c r="AS83" i="4"/>
  <c r="AR83" i="4"/>
  <c r="AQ83" i="4"/>
  <c r="AO83" i="4"/>
  <c r="AS82" i="4"/>
  <c r="AR82" i="4"/>
  <c r="AQ82" i="4"/>
  <c r="AO82" i="4"/>
  <c r="AS81" i="4"/>
  <c r="AR81" i="4"/>
  <c r="AQ81" i="4"/>
  <c r="AO81" i="4"/>
  <c r="AS80" i="4"/>
  <c r="AR80" i="4"/>
  <c r="AQ80" i="4"/>
  <c r="AO80" i="4"/>
  <c r="AS79" i="4"/>
  <c r="AR79" i="4"/>
  <c r="AQ79" i="4"/>
  <c r="AO79" i="4"/>
  <c r="AS78" i="4"/>
  <c r="AR78" i="4"/>
  <c r="AQ78" i="4"/>
  <c r="AO78" i="4"/>
  <c r="AS77" i="4"/>
  <c r="AR77" i="4"/>
  <c r="AQ77" i="4"/>
  <c r="AO77" i="4"/>
  <c r="AS76" i="4"/>
  <c r="AR76" i="4"/>
  <c r="AQ76" i="4"/>
  <c r="AO76" i="4"/>
  <c r="AS75" i="4"/>
  <c r="AR75" i="4"/>
  <c r="AQ75" i="4"/>
  <c r="AO75" i="4"/>
  <c r="AS74" i="4"/>
  <c r="AR74" i="4"/>
  <c r="AQ74" i="4"/>
  <c r="AO74" i="4"/>
  <c r="AS73" i="4"/>
  <c r="AR73" i="4"/>
  <c r="AQ73" i="4"/>
  <c r="AO73" i="4"/>
  <c r="AS72" i="4"/>
  <c r="AR72" i="4"/>
  <c r="AQ72" i="4"/>
  <c r="AO72" i="4"/>
  <c r="AS71" i="4"/>
  <c r="AR71" i="4"/>
  <c r="AQ71" i="4"/>
  <c r="AO71" i="4"/>
  <c r="AS70" i="4"/>
  <c r="AR70" i="4"/>
  <c r="AQ70" i="4"/>
  <c r="AO70" i="4"/>
  <c r="AS69" i="4"/>
  <c r="AR69" i="4"/>
  <c r="AQ69" i="4"/>
  <c r="AO69" i="4"/>
  <c r="AS68" i="4"/>
  <c r="AR68" i="4"/>
  <c r="AQ68" i="4"/>
  <c r="AO68" i="4"/>
  <c r="AS67" i="4"/>
  <c r="AR67" i="4"/>
  <c r="AQ67" i="4"/>
  <c r="AO67" i="4"/>
  <c r="AS66" i="4"/>
  <c r="AR66" i="4"/>
  <c r="AQ66" i="4"/>
  <c r="AO66" i="4"/>
  <c r="AS65" i="4"/>
  <c r="AR65" i="4"/>
  <c r="AQ65" i="4"/>
  <c r="AO65" i="4"/>
  <c r="AS64" i="4"/>
  <c r="AR64" i="4"/>
  <c r="AQ64" i="4"/>
  <c r="AO64" i="4"/>
  <c r="AS63" i="4"/>
  <c r="AR63" i="4"/>
  <c r="AQ63" i="4"/>
  <c r="AO63" i="4"/>
  <c r="AS62" i="4"/>
  <c r="AR62" i="4"/>
  <c r="AQ62" i="4"/>
  <c r="AO62" i="4"/>
  <c r="AS61" i="4"/>
  <c r="AR61" i="4"/>
  <c r="AQ61" i="4"/>
  <c r="AO61" i="4"/>
  <c r="AS60" i="4"/>
  <c r="AR60" i="4"/>
  <c r="AQ60" i="4"/>
  <c r="AO60" i="4"/>
  <c r="AS59" i="4"/>
  <c r="AR59" i="4"/>
  <c r="AQ59" i="4"/>
  <c r="AO59" i="4"/>
  <c r="AS58" i="4"/>
  <c r="AR58" i="4"/>
  <c r="AQ58" i="4"/>
  <c r="AO58" i="4"/>
  <c r="AS57" i="4"/>
  <c r="AR57" i="4"/>
  <c r="AQ57" i="4"/>
  <c r="AO57" i="4"/>
  <c r="AS56" i="4"/>
  <c r="AR56" i="4"/>
  <c r="AQ56" i="4"/>
  <c r="AO56" i="4"/>
  <c r="AS55" i="4"/>
  <c r="AR55" i="4"/>
  <c r="AQ55" i="4"/>
  <c r="AO55" i="4"/>
  <c r="AS54" i="4"/>
  <c r="AR54" i="4"/>
  <c r="AQ54" i="4"/>
  <c r="AO54" i="4"/>
  <c r="AS53" i="4"/>
  <c r="AR53" i="4"/>
  <c r="AQ53" i="4"/>
  <c r="AO53" i="4"/>
  <c r="AS52" i="4"/>
  <c r="AR52" i="4"/>
  <c r="AQ52" i="4"/>
  <c r="AO52" i="4"/>
  <c r="AS51" i="4"/>
  <c r="AR51" i="4"/>
  <c r="AQ51" i="4"/>
  <c r="AO51" i="4"/>
  <c r="AS50" i="4"/>
  <c r="AR50" i="4"/>
  <c r="AQ50" i="4"/>
  <c r="AO50" i="4"/>
  <c r="AS49" i="4"/>
  <c r="AR49" i="4"/>
  <c r="AQ49" i="4"/>
  <c r="AO49" i="4"/>
  <c r="AS48" i="4"/>
  <c r="AR48" i="4"/>
  <c r="AQ48" i="4"/>
  <c r="AO48" i="4"/>
  <c r="AS47" i="4"/>
  <c r="AR47" i="4"/>
  <c r="AQ47" i="4"/>
  <c r="AO47" i="4"/>
  <c r="AS46" i="4"/>
  <c r="AR46" i="4"/>
  <c r="AQ46" i="4"/>
  <c r="AO46" i="4"/>
  <c r="AS45" i="4"/>
  <c r="AR45" i="4"/>
  <c r="AQ45" i="4"/>
  <c r="AO45" i="4"/>
  <c r="AS44" i="4"/>
  <c r="AR44" i="4"/>
  <c r="AQ44" i="4"/>
  <c r="AO44" i="4"/>
  <c r="AS43" i="4"/>
  <c r="AR43" i="4"/>
  <c r="AQ43" i="4"/>
  <c r="AO43" i="4"/>
  <c r="AS42" i="4"/>
  <c r="AR42" i="4"/>
  <c r="AQ42" i="4"/>
  <c r="AO42" i="4"/>
  <c r="AS41" i="4"/>
  <c r="AR41" i="4"/>
  <c r="AQ41" i="4"/>
  <c r="AO41" i="4"/>
  <c r="AS40" i="4"/>
  <c r="AR40" i="4"/>
  <c r="AQ40" i="4"/>
  <c r="AO40" i="4"/>
  <c r="AS39" i="4"/>
  <c r="AR39" i="4"/>
  <c r="AQ39" i="4"/>
  <c r="AO39" i="4"/>
  <c r="AS38" i="4"/>
  <c r="AR38" i="4"/>
  <c r="AQ38" i="4"/>
  <c r="AO38" i="4"/>
  <c r="AS37" i="4"/>
  <c r="AR37" i="4"/>
  <c r="AQ37" i="4"/>
  <c r="AO37" i="4"/>
  <c r="AS36" i="4"/>
  <c r="AR36" i="4"/>
  <c r="AQ36" i="4"/>
  <c r="AO36" i="4"/>
  <c r="AS35" i="4"/>
  <c r="AR35" i="4"/>
  <c r="AQ35" i="4"/>
  <c r="AO35" i="4"/>
  <c r="AS34" i="4"/>
  <c r="AR34" i="4"/>
  <c r="AQ34" i="4"/>
  <c r="AO34" i="4"/>
  <c r="AS33" i="4"/>
  <c r="AR33" i="4"/>
  <c r="AQ33" i="4"/>
  <c r="AO33" i="4"/>
  <c r="AS32" i="4"/>
  <c r="AR32" i="4"/>
  <c r="AQ32" i="4"/>
  <c r="AO32" i="4"/>
  <c r="AR31" i="4"/>
  <c r="AQ31" i="4"/>
  <c r="AO31" i="4"/>
  <c r="AS30" i="4"/>
  <c r="AR30" i="4"/>
  <c r="AQ30" i="4"/>
  <c r="AO30" i="4"/>
  <c r="AS29" i="4"/>
  <c r="AR29" i="4"/>
  <c r="AQ29" i="4"/>
  <c r="AO29" i="4"/>
  <c r="AS28" i="4"/>
  <c r="AR28" i="4"/>
  <c r="AQ28" i="4"/>
  <c r="AO28" i="4"/>
  <c r="AS27" i="4"/>
  <c r="AR27" i="4"/>
  <c r="AQ27" i="4"/>
  <c r="AO27" i="4"/>
  <c r="AS26" i="4"/>
  <c r="AR26" i="4"/>
  <c r="AQ26" i="4"/>
  <c r="AO26" i="4"/>
  <c r="AS25" i="4"/>
  <c r="AR25" i="4"/>
  <c r="AQ25" i="4"/>
  <c r="AO25" i="4"/>
  <c r="AS24" i="4"/>
  <c r="AR24" i="4"/>
  <c r="AQ24" i="4"/>
  <c r="AO24" i="4"/>
  <c r="AS23" i="4"/>
  <c r="AR23" i="4"/>
  <c r="AQ23" i="4"/>
  <c r="AO23" i="4"/>
  <c r="AS22" i="4"/>
  <c r="AR22" i="4"/>
  <c r="AQ22" i="4"/>
  <c r="AO22" i="4"/>
  <c r="AS21" i="4"/>
  <c r="AR21" i="4"/>
  <c r="AQ21" i="4"/>
  <c r="AO21" i="4"/>
  <c r="AS20" i="4"/>
  <c r="AR20" i="4"/>
  <c r="AQ20" i="4"/>
  <c r="AO20" i="4"/>
  <c r="AS19" i="4"/>
  <c r="AR19" i="4"/>
  <c r="AQ19" i="4"/>
  <c r="AO19" i="4"/>
  <c r="AS18" i="4"/>
  <c r="AR18" i="4"/>
  <c r="AQ18" i="4"/>
  <c r="AO18" i="4"/>
  <c r="AS17" i="4"/>
  <c r="AR17" i="4"/>
  <c r="AQ17" i="4"/>
  <c r="AO17" i="4"/>
  <c r="AS16" i="4"/>
  <c r="AR16" i="4"/>
  <c r="AQ16" i="4"/>
  <c r="AO16" i="4"/>
  <c r="AS15" i="4"/>
  <c r="AR15" i="4"/>
  <c r="AQ15" i="4"/>
  <c r="AO15" i="4"/>
  <c r="AS14" i="4"/>
  <c r="AR14" i="4"/>
  <c r="AQ14" i="4"/>
  <c r="AO14" i="4"/>
  <c r="AS13" i="4"/>
  <c r="AR13" i="4"/>
  <c r="AQ13" i="4"/>
  <c r="AO13" i="4"/>
  <c r="AS12" i="4"/>
  <c r="AR12" i="4"/>
  <c r="AQ12" i="4"/>
  <c r="AO12" i="4"/>
  <c r="AS11" i="4"/>
  <c r="AR11" i="4"/>
  <c r="AQ11" i="4"/>
  <c r="AO11" i="4"/>
  <c r="AS10" i="4"/>
  <c r="AR10" i="4"/>
  <c r="AQ10" i="4"/>
  <c r="AO10" i="4"/>
  <c r="AS9" i="4"/>
  <c r="AR9" i="4"/>
  <c r="AQ9" i="4"/>
  <c r="AO9" i="4"/>
  <c r="AR8" i="4"/>
  <c r="AQ8" i="4"/>
  <c r="AO8" i="4"/>
  <c r="AQ7" i="4"/>
  <c r="AO7" i="4"/>
  <c r="AR6" i="4"/>
  <c r="AQ6" i="4"/>
  <c r="AO6" i="4"/>
  <c r="AQ5" i="4"/>
  <c r="AO5" i="4"/>
</calcChain>
</file>

<file path=xl/sharedStrings.xml><?xml version="1.0" encoding="utf-8"?>
<sst xmlns="http://schemas.openxmlformats.org/spreadsheetml/2006/main" count="483" uniqueCount="230">
  <si>
    <t>Brand</t>
  </si>
  <si>
    <t>Model Name</t>
  </si>
  <si>
    <t>Model Number</t>
  </si>
  <si>
    <t>Primary
Deployed
Function</t>
  </si>
  <si>
    <t>Base Type</t>
  </si>
  <si>
    <r>
      <t>P</t>
    </r>
    <r>
      <rPr>
        <b/>
        <vertAlign val="subscript"/>
        <sz val="10"/>
        <rFont val="Arial"/>
        <family val="2"/>
      </rPr>
      <t>SLEEP</t>
    </r>
  </si>
  <si>
    <r>
      <t>P</t>
    </r>
    <r>
      <rPr>
        <b/>
        <vertAlign val="subscript"/>
        <sz val="10"/>
        <rFont val="Arial"/>
        <family val="2"/>
      </rPr>
      <t>APD</t>
    </r>
  </si>
  <si>
    <r>
      <t>P</t>
    </r>
    <r>
      <rPr>
        <b/>
        <vertAlign val="subscript"/>
        <sz val="10"/>
        <rFont val="Arial"/>
        <family val="2"/>
      </rPr>
      <t>DEEP_SLEEP</t>
    </r>
  </si>
  <si>
    <r>
      <t>P</t>
    </r>
    <r>
      <rPr>
        <b/>
        <vertAlign val="subscript"/>
        <sz val="10"/>
        <rFont val="Arial"/>
        <family val="2"/>
      </rPr>
      <t>PLAY-BACK</t>
    </r>
  </si>
  <si>
    <r>
      <t>P</t>
    </r>
    <r>
      <rPr>
        <b/>
        <vertAlign val="subscript"/>
        <sz val="10"/>
        <rFont val="Arial"/>
        <family val="2"/>
      </rPr>
      <t>REC-ORD</t>
    </r>
  </si>
  <si>
    <t>Cable</t>
  </si>
  <si>
    <t>Notes</t>
  </si>
  <si>
    <t>CONFIDENTIAL, RESTRICTED BY NDA</t>
  </si>
  <si>
    <t>Service Provider Name:</t>
  </si>
  <si>
    <t xml:space="preserve">Reporting Period: </t>
  </si>
  <si>
    <t>Total Received</t>
  </si>
  <si>
    <t>Thin Client</t>
  </si>
  <si>
    <t>Total</t>
  </si>
  <si>
    <t xml:space="preserve">Number of Compliant STBs </t>
  </si>
  <si>
    <t>% of STBs Compliant</t>
  </si>
  <si>
    <t>DVR</t>
  </si>
  <si>
    <t>Non-DVR</t>
  </si>
  <si>
    <t>Examples - Conversion of multiple DVRs to whole-home DVR, # of DTAs instead of full STBs</t>
  </si>
  <si>
    <t>Percent (%) of STBs estimated to be compliant with Tier 2 levels:</t>
  </si>
  <si>
    <t>Advanced Video Processing</t>
  </si>
  <si>
    <t>HD</t>
  </si>
  <si>
    <t>HNI</t>
  </si>
  <si>
    <t>Home Network Interface</t>
  </si>
  <si>
    <t>DOCSIS</t>
  </si>
  <si>
    <t xml:space="preserve">         as of (indicate date the reported number was recorded):</t>
  </si>
  <si>
    <t xml:space="preserve">OPTIONAL Notes on Upgrade Efficiencies: Report transactions that have been fulfilled in more energy-efficient manner than baseline case. </t>
  </si>
  <si>
    <t>STB Category:</t>
  </si>
  <si>
    <t>Service Provider Comments Can Be Made In This Row</t>
  </si>
  <si>
    <t>Description</t>
  </si>
  <si>
    <t>v3</t>
  </si>
  <si>
    <r>
      <t>P</t>
    </r>
    <r>
      <rPr>
        <b/>
        <vertAlign val="subscript"/>
        <sz val="10"/>
        <rFont val="Arial"/>
        <family val="2"/>
      </rPr>
      <t>TV</t>
    </r>
  </si>
  <si>
    <r>
      <t>T</t>
    </r>
    <r>
      <rPr>
        <b/>
        <vertAlign val="subscript"/>
        <sz val="10"/>
        <rFont val="Arial"/>
        <family val="2"/>
      </rPr>
      <t>TV</t>
    </r>
  </si>
  <si>
    <r>
      <t>T</t>
    </r>
    <r>
      <rPr>
        <b/>
        <vertAlign val="subscript"/>
        <sz val="10"/>
        <rFont val="Arial"/>
        <family val="2"/>
      </rPr>
      <t>SLEEP</t>
    </r>
  </si>
  <si>
    <r>
      <t>T</t>
    </r>
    <r>
      <rPr>
        <b/>
        <vertAlign val="subscript"/>
        <sz val="10"/>
        <rFont val="Arial"/>
        <family val="2"/>
      </rPr>
      <t>APD</t>
    </r>
  </si>
  <si>
    <r>
      <t>T</t>
    </r>
    <r>
      <rPr>
        <b/>
        <vertAlign val="subscript"/>
        <sz val="10"/>
        <rFont val="Arial"/>
        <family val="2"/>
      </rPr>
      <t>DEEP_SLEEP</t>
    </r>
  </si>
  <si>
    <r>
      <t>H</t>
    </r>
    <r>
      <rPr>
        <b/>
        <vertAlign val="subscript"/>
        <sz val="10"/>
        <rFont val="Arial"/>
        <family val="2"/>
      </rPr>
      <t>PLAY-BACK</t>
    </r>
  </si>
  <si>
    <r>
      <t>H</t>
    </r>
    <r>
      <rPr>
        <b/>
        <vertAlign val="subscript"/>
        <sz val="10"/>
        <rFont val="Arial"/>
        <family val="2"/>
      </rPr>
      <t>REC-ORD</t>
    </r>
  </si>
  <si>
    <r>
      <t xml:space="preserve">TEC
</t>
    </r>
    <r>
      <rPr>
        <b/>
        <vertAlign val="subscript"/>
        <sz val="10"/>
        <rFont val="Arial"/>
        <family val="2"/>
      </rPr>
      <t>PLAY/REC</t>
    </r>
  </si>
  <si>
    <t>Allowance Table</t>
  </si>
  <si>
    <t>Base functionality</t>
  </si>
  <si>
    <t>V 3.0</t>
  </si>
  <si>
    <t>(c)</t>
  </si>
  <si>
    <t>(d)</t>
  </si>
  <si>
    <t>*</t>
  </si>
  <si>
    <t>(e)</t>
  </si>
  <si>
    <t>(f)</t>
  </si>
  <si>
    <t>(h)</t>
  </si>
  <si>
    <t>(g)</t>
  </si>
  <si>
    <t>(i)</t>
  </si>
  <si>
    <t>A STB whose primary function is to receive television signals from a broadband, hybrid fiber/coaxial, or community cable distribution system with conditional access (CA) and deliver them to a consumer display, thin-client/remote STB, and/or recording device.</t>
  </si>
  <si>
    <t>Satellite</t>
  </si>
  <si>
    <t>A STB whose primary function is to receive television signals from satellites and deliver them to a consumer display, thin-client/remote STB, and/or receiving device.</t>
  </si>
  <si>
    <t>Cable DTA</t>
  </si>
  <si>
    <t>(a),(f)</t>
  </si>
  <si>
    <t>A minimally-configured STB whose primary function is to receive television signals from a broadband, hybrid fiber/coaxial, or community cable distribution system and deliver them to a consumer display and/or recording device.</t>
  </si>
  <si>
    <t>Internet Protocol (IP)</t>
  </si>
  <si>
    <t>A STB whose primary function is to receive television/video signals encapsulated in IP packets and deliver them to a consumer display, thin-client/remote STB, and/or recording device.</t>
  </si>
  <si>
    <t>Terrestrial</t>
  </si>
  <si>
    <t>A STB whose primary function is to receive television signals over the air (OTA) or via community cable distribution system without conditional access (CA) and deliver them to a consumer display, thin-client/remote STB, and/or recording device.</t>
  </si>
  <si>
    <t>(b), (c)</t>
  </si>
  <si>
    <t>(b), (f)</t>
  </si>
  <si>
    <t>(b), (h)</t>
  </si>
  <si>
    <t>(b)</t>
  </si>
  <si>
    <t>A STB that (1) is designed to interface between a Multi-room STB and a TV (or other output device), (2) has no ability to directly interface with a Service Provider, and (3) relies solely on a Multi-room STB for content.  Any STB that meets the definition of a cable, satellite, IP or terrestrial STB is not a thin-client/remote STB.</t>
  </si>
  <si>
    <t>a. The HIGH DEFINITION allowance is the only additional functionality allowance that may be applied to STBs with CABLE DTA base functionality.</t>
  </si>
  <si>
    <t>b. The ADVANCED VIDEO PROCESSING, HOME NETWORK INTERFACE, HIGH DEFINITION, REMOVABLE MEDIA PLAYER, and REMOVABLE MEDIA PLAYER/RECORDER allowances are the only additional functionality allowances that may be applied to STBs with THIN CLIENT / REMOTE base functionality.</t>
  </si>
  <si>
    <t>c. The ADVANCED VIDEO PROCESSING allowance may only be applied once per STB, regardless of the number of advanced video processing options offered by the device.</t>
  </si>
  <si>
    <t>d. The CableCARD allowance may only be applied once per STB, regardless of the number of CableCARDs installed in the STB.</t>
  </si>
  <si>
    <t>e. The DOCSIS allowance may only be applied to STBs that are installed in a Service Provider network with DOCSIS capability.</t>
  </si>
  <si>
    <t>f.  The HIGH DEFINITION (HD) allowance shall not be applied to STBs with TERRESTRIAL base functionality.</t>
  </si>
  <si>
    <t>g. The MULTI-ROOM allowance may only be applied once per STB, regardless of the number of remote outputs served by the device.</t>
  </si>
  <si>
    <t>h. The MULTI-ROOM allowance may not be combined with the HOME NETWORK INTERFACE allowance on a single device.</t>
  </si>
  <si>
    <t>i. The MULTI-STREAM allowances may only be applied once per STB, regardless of the number of simultaneous streams supported by the device.</t>
  </si>
  <si>
    <t>Additional Functionality</t>
  </si>
  <si>
    <t>Short Name</t>
  </si>
  <si>
    <t>Version 3.0
(kWh/yr)</t>
  </si>
  <si>
    <t>Adv Video</t>
  </si>
  <si>
    <t>Cable CARD</t>
  </si>
  <si>
    <t>Digital Video Recorder (DVR)</t>
  </si>
  <si>
    <t>DOC-SIS</t>
  </si>
  <si>
    <t>High Definition (HD)</t>
  </si>
  <si>
    <t>Ethernet alone does not provide HNI Allowance</t>
  </si>
  <si>
    <t>Multi-room</t>
  </si>
  <si>
    <t>Multi-stream - Cable/Satellite</t>
  </si>
  <si>
    <t>Multi-Stream Cable / Sat</t>
  </si>
  <si>
    <t>Multi-stream - Terrestrial/IP</t>
  </si>
  <si>
    <t>Multi-Stream Terr / IP</t>
  </si>
  <si>
    <t>Removable Media Player</t>
  </si>
  <si>
    <t>RMP</t>
  </si>
  <si>
    <t>Removable Media Player / Recorder</t>
  </si>
  <si>
    <t>RMR</t>
  </si>
  <si>
    <t>Mode</t>
  </si>
  <si>
    <t>APD to Sleep enabled by Default</t>
  </si>
  <si>
    <t>APD to Deep Sleep enabled by Default</t>
  </si>
  <si>
    <r>
      <t>T</t>
    </r>
    <r>
      <rPr>
        <b/>
        <vertAlign val="subscript"/>
        <sz val="10"/>
        <rFont val="Arial"/>
        <family val="2"/>
      </rPr>
      <t>DEEP_
SLEEP</t>
    </r>
  </si>
  <si>
    <t>No</t>
  </si>
  <si>
    <t>Yes</t>
  </si>
  <si>
    <r>
      <t>TEC</t>
    </r>
    <r>
      <rPr>
        <b/>
        <vertAlign val="subscript"/>
        <sz val="11"/>
        <rFont val="Calibri"/>
        <family val="2"/>
        <scheme val="minor"/>
      </rPr>
      <t>MEASURED</t>
    </r>
  </si>
  <si>
    <t>T2</t>
  </si>
  <si>
    <r>
      <t>P</t>
    </r>
    <r>
      <rPr>
        <b/>
        <vertAlign val="subscript"/>
        <sz val="10"/>
        <rFont val="Arial"/>
        <family val="2"/>
      </rPr>
      <t>WATCH_TV</t>
    </r>
  </si>
  <si>
    <r>
      <t>T</t>
    </r>
    <r>
      <rPr>
        <b/>
        <vertAlign val="subscript"/>
        <sz val="10"/>
        <rFont val="Arial"/>
        <family val="2"/>
      </rPr>
      <t>WATCH_TV</t>
    </r>
  </si>
  <si>
    <t>VA Tier 2
(kWh/yr)</t>
  </si>
  <si>
    <t>Comments</t>
  </si>
  <si>
    <t>Per Active AVP Video Decoder up to 2</t>
  </si>
  <si>
    <t>DOCSIS 2.0</t>
  </si>
  <si>
    <t>D2</t>
  </si>
  <si>
    <t>Only D2 or D3 not both</t>
  </si>
  <si>
    <t>DOCSIS 3.0</t>
  </si>
  <si>
    <t>D3</t>
  </si>
  <si>
    <t xml:space="preserve">MoCA HNI </t>
  </si>
  <si>
    <t>M-HNI</t>
  </si>
  <si>
    <t>Shared DVR</t>
  </si>
  <si>
    <t>S-DVR</t>
  </si>
  <si>
    <t>If not taking Multi-room</t>
  </si>
  <si>
    <t>Multi-stream</t>
  </si>
  <si>
    <t>MS</t>
  </si>
  <si>
    <t>For 2 tuner device</t>
  </si>
  <si>
    <t>Multi-stream Additional</t>
  </si>
  <si>
    <t>MS-A</t>
  </si>
  <si>
    <t>For 3-8 tuner device</t>
  </si>
  <si>
    <t>Transcoding Base</t>
  </si>
  <si>
    <t>XCD</t>
  </si>
  <si>
    <t>Transcoding Additional</t>
  </si>
  <si>
    <t>XCD-A</t>
  </si>
  <si>
    <t>WiFi HNI</t>
  </si>
  <si>
    <t>W-HNI</t>
  </si>
  <si>
    <t>MIMO WiFi HNI 2.4</t>
  </si>
  <si>
    <t>MIMO-2.4</t>
  </si>
  <si>
    <t>Must enter the number of spatial streams at 2.4 GHz</t>
  </si>
  <si>
    <t>MIMO WiFi HNI 5</t>
  </si>
  <si>
    <t>MIMO-5</t>
  </si>
  <si>
    <t>Must enter the number of spatial streams at 5 GHz</t>
  </si>
  <si>
    <t>Routing</t>
  </si>
  <si>
    <t>RTG</t>
  </si>
  <si>
    <t xml:space="preserve">For Reference, the VA Tier 2 Timing Equation is Provided Here </t>
  </si>
  <si>
    <t>APD Enabled by Default</t>
  </si>
  <si>
    <t xml:space="preserve">Automatic DEEP SLEEP </t>
  </si>
  <si>
    <r>
      <t>T</t>
    </r>
    <r>
      <rPr>
        <b/>
        <vertAlign val="subscript"/>
        <sz val="10"/>
        <color theme="1"/>
        <rFont val="Arial"/>
        <family val="2"/>
      </rPr>
      <t>WATCH_TV</t>
    </r>
  </si>
  <si>
    <r>
      <t>T</t>
    </r>
    <r>
      <rPr>
        <b/>
        <vertAlign val="subscript"/>
        <sz val="10"/>
        <color theme="1"/>
        <rFont val="Arial"/>
        <family val="2"/>
      </rPr>
      <t>SLEEP</t>
    </r>
  </si>
  <si>
    <r>
      <t>T</t>
    </r>
    <r>
      <rPr>
        <b/>
        <vertAlign val="subscript"/>
        <sz val="10"/>
        <color theme="1"/>
        <rFont val="Arial"/>
        <family val="2"/>
      </rPr>
      <t>APD</t>
    </r>
  </si>
  <si>
    <r>
      <t>T</t>
    </r>
    <r>
      <rPr>
        <b/>
        <vertAlign val="subscript"/>
        <sz val="10"/>
        <color theme="1"/>
        <rFont val="Arial"/>
        <family val="2"/>
      </rPr>
      <t>DEEP SLEEP</t>
    </r>
  </si>
  <si>
    <r>
      <t>(14 ≥ 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 5)</t>
    </r>
  </si>
  <si>
    <r>
      <t>(10 ≥ T</t>
    </r>
    <r>
      <rPr>
        <b/>
        <vertAlign val="subscript"/>
        <sz val="10"/>
        <color theme="1"/>
        <rFont val="Arial"/>
        <family val="2"/>
      </rPr>
      <t>SLEEP</t>
    </r>
    <r>
      <rPr>
        <b/>
        <sz val="10"/>
        <color theme="1"/>
        <rFont val="Arial"/>
        <family val="2"/>
      </rPr>
      <t xml:space="preserve"> ≥ 6)</t>
    </r>
  </si>
  <si>
    <r>
      <t>(9 ≥  T</t>
    </r>
    <r>
      <rPr>
        <b/>
        <vertAlign val="subscript"/>
        <sz val="10"/>
        <color theme="1"/>
        <rFont val="Arial"/>
        <family val="2"/>
      </rPr>
      <t>APD</t>
    </r>
    <r>
      <rPr>
        <b/>
        <sz val="10"/>
        <color theme="1"/>
        <rFont val="Arial"/>
        <family val="2"/>
      </rPr>
      <t xml:space="preserve"> ≥  7)</t>
    </r>
  </si>
  <si>
    <r>
      <t>(T</t>
    </r>
    <r>
      <rPr>
        <b/>
        <vertAlign val="subscript"/>
        <sz val="10"/>
        <color theme="1"/>
        <rFont val="Arial"/>
        <family val="2"/>
      </rPr>
      <t>DEEP SLEEP</t>
    </r>
    <r>
      <rPr>
        <b/>
        <sz val="10"/>
        <color theme="1"/>
        <rFont val="Arial"/>
        <family val="2"/>
      </rPr>
      <t xml:space="preserve"> ≤ 4 h)</t>
    </r>
  </si>
  <si>
    <t>NO</t>
  </si>
  <si>
    <t>YES</t>
  </si>
  <si>
    <r>
      <t>10 – T</t>
    </r>
    <r>
      <rPr>
        <b/>
        <vertAlign val="subscript"/>
        <sz val="10"/>
        <color theme="1"/>
        <rFont val="Arial"/>
        <family val="2"/>
      </rPr>
      <t>DEEP</t>
    </r>
    <r>
      <rPr>
        <b/>
        <sz val="10"/>
        <color theme="1"/>
        <rFont val="Arial"/>
        <family val="2"/>
      </rPr>
      <t xml:space="preserve"> </t>
    </r>
    <r>
      <rPr>
        <b/>
        <vertAlign val="subscript"/>
        <sz val="10"/>
        <color theme="1"/>
        <rFont val="Arial"/>
        <family val="2"/>
      </rPr>
      <t>SLEEP</t>
    </r>
  </si>
  <si>
    <t>DEEP SLEEP as-deployed duration</t>
  </si>
  <si>
    <r>
      <t>7 –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</si>
  <si>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7+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</si>
  <si>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10 - T</t>
    </r>
    <r>
      <rPr>
        <b/>
        <vertAlign val="subscript"/>
        <sz val="10"/>
        <color theme="1"/>
        <rFont val="Arial"/>
        <family val="2"/>
      </rPr>
      <t>DEEP SLEEP</t>
    </r>
  </si>
  <si>
    <r>
      <t>7 + ((4-T</t>
    </r>
    <r>
      <rPr>
        <b/>
        <vertAlign val="subscript"/>
        <sz val="10"/>
        <color theme="1"/>
        <rFont val="Arial"/>
        <family val="2"/>
      </rPr>
      <t>APD_ON_to_SLEEP</t>
    </r>
    <r>
      <rPr>
        <b/>
        <sz val="10"/>
        <color theme="1"/>
        <rFont val="Arial"/>
        <family val="2"/>
      </rPr>
      <t>)/2)</t>
    </r>
  </si>
  <si>
    <r>
      <t>TEC</t>
    </r>
    <r>
      <rPr>
        <b/>
        <vertAlign val="subscript"/>
        <sz val="14"/>
        <color theme="1"/>
        <rFont val="Calibri"/>
        <family val="2"/>
        <scheme val="minor"/>
      </rPr>
      <t>MEASURED</t>
    </r>
    <r>
      <rPr>
        <b/>
        <sz val="14"/>
        <color theme="1"/>
        <rFont val="Calibri"/>
        <family val="2"/>
        <scheme val="minor"/>
      </rPr>
      <t xml:space="preserve"> = 0.365 [(T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 xml:space="preserve"> ×P</t>
    </r>
    <r>
      <rPr>
        <b/>
        <vertAlign val="subscript"/>
        <sz val="14"/>
        <color theme="1"/>
        <rFont val="Calibri"/>
        <family val="2"/>
        <scheme val="minor"/>
      </rPr>
      <t>WATCH_TV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SLEEP</t>
    </r>
    <r>
      <rPr>
        <b/>
        <sz val="14"/>
        <color theme="1"/>
        <rFont val="Calibri"/>
        <family val="2"/>
        <scheme val="minor"/>
      </rPr>
      <t>) + (T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× P</t>
    </r>
    <r>
      <rPr>
        <b/>
        <vertAlign val="subscript"/>
        <sz val="14"/>
        <color theme="1"/>
        <rFont val="Calibri"/>
        <family val="2"/>
        <scheme val="minor"/>
      </rPr>
      <t>APD</t>
    </r>
    <r>
      <rPr>
        <b/>
        <sz val="14"/>
        <color theme="1"/>
        <rFont val="Calibri"/>
        <family val="2"/>
        <scheme val="minor"/>
      </rPr>
      <t>)  + (T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×P</t>
    </r>
    <r>
      <rPr>
        <b/>
        <vertAlign val="subscript"/>
        <sz val="14"/>
        <color theme="1"/>
        <rFont val="Calibri"/>
        <family val="2"/>
        <scheme val="minor"/>
      </rPr>
      <t>DEEP_SLEEP</t>
    </r>
    <r>
      <rPr>
        <b/>
        <sz val="14"/>
        <color theme="1"/>
        <rFont val="Calibri"/>
        <family val="2"/>
        <scheme val="minor"/>
      </rPr>
      <t>)]</t>
    </r>
  </si>
  <si>
    <t>This template should work for Excel for both Windows and Mac, versions 2007 and above</t>
  </si>
  <si>
    <t>Fill In the Service Provider information on the Totals Tab</t>
  </si>
  <si>
    <t>Add any notes about additional alternate energy credits</t>
  </si>
  <si>
    <t>Enter only an 'x' in the DOCSIS 2.0 or 3.0 columns, not both</t>
  </si>
  <si>
    <t>If you need to remove a value or an x in a field, either delete or right-click and select "Clear Contents"</t>
  </si>
  <si>
    <t>There are many protected cells that are hidden - if you attempt to select and clear multiple cells that span hidden, locked cells, it will not allow this</t>
  </si>
  <si>
    <r>
      <t>TEC</t>
    </r>
    <r>
      <rPr>
        <b/>
        <vertAlign val="subscript"/>
        <sz val="11"/>
        <rFont val="Calibri"/>
        <family val="2"/>
        <scheme val="minor"/>
      </rPr>
      <t>MAX Tier 2</t>
    </r>
  </si>
  <si>
    <t>STB Tier 2 Specific Instructions</t>
  </si>
  <si>
    <t>STB ESv3 Specific Instructions</t>
  </si>
  <si>
    <t>Enter an 'x' in the cells in the visible columns J-AR to indicate device capabilities unless otherwise specified here</t>
  </si>
  <si>
    <t>In column J, enter either an 'x' or '1' if just one video decoder is active during test, enter '2' if two video decoders are active</t>
  </si>
  <si>
    <t>In column L, enter either an 'x' or a '1' if just one CableCARD is installed, or '2' for two CableCards</t>
  </si>
  <si>
    <t>In column AJ, enter the number of transcoders active during test (from 1 to 5)</t>
  </si>
  <si>
    <t>In columns AN and AP, enter the number of spatial streams the WiFi supports at 2.4GHz and 5GHz respectively</t>
  </si>
  <si>
    <t>Enter an x in column AR (RTG - Routing) ONLY if the device supports HSD function and IP routing within the home for service other than video</t>
  </si>
  <si>
    <t>Fill in the STB Worksheets</t>
  </si>
  <si>
    <t>The STB worksheets are locked for your protection, all the fields that require your input are editable</t>
  </si>
  <si>
    <t>Deep Sleep Enabled</t>
  </si>
  <si>
    <t>Deep Sleep (hrs)</t>
  </si>
  <si>
    <t>The Allowances Worksheets are used to create the equations on the STB Worksheets.  You should not need to adjust the Allowances Worksheets.</t>
  </si>
  <si>
    <t xml:space="preserve">        (and you don't want to un-protect the work sheet to allow this because then you will clear out the formula in the hidden cell as well)</t>
  </si>
  <si>
    <r>
      <t>TEC</t>
    </r>
    <r>
      <rPr>
        <b/>
        <vertAlign val="subscript"/>
        <sz val="11"/>
        <rFont val="Calibri"/>
        <family val="2"/>
        <scheme val="minor"/>
      </rPr>
      <t>AS_REPORTED</t>
    </r>
  </si>
  <si>
    <t>APD Enabled</t>
  </si>
  <si>
    <t>APD (hrs)</t>
  </si>
  <si>
    <t>Enter a value between 1 and 4 for the number of hours for the default setting for APD and Deep Sleep, leave blank if not supported</t>
  </si>
  <si>
    <t xml:space="preserve">Tier 1: ENERGY STAR v3 </t>
  </si>
  <si>
    <r>
      <t>P</t>
    </r>
    <r>
      <rPr>
        <vertAlign val="subscript"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must be recorded.  If the device does not have a sleep mode, use the Power On value.  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will show "Incomplete" until you have filled in the required sleep measurements</t>
    </r>
  </si>
  <si>
    <r>
      <t>TEC</t>
    </r>
    <r>
      <rPr>
        <b/>
        <vertAlign val="subscript"/>
        <sz val="11"/>
        <rFont val="Calibri"/>
        <family val="2"/>
        <scheme val="minor"/>
      </rPr>
      <t>MAX ESv3</t>
    </r>
  </si>
  <si>
    <t>Voluntary Agreement Tier 2</t>
  </si>
  <si>
    <t>CableCARD (up to 2) or Downloadable CAS</t>
  </si>
  <si>
    <t>Up to and including 8x4 configuration</t>
  </si>
  <si>
    <t>Test Method</t>
  </si>
  <si>
    <t>Indicate which test method (ESv3 or Tier 2) was used to collect the power measurements</t>
  </si>
  <si>
    <t>Tier 2 testing is only required to report Tier 2 compliance</t>
  </si>
  <si>
    <t>Weighted TEC Average (kWh/yr)</t>
  </si>
  <si>
    <t>New Feature Allowances</t>
  </si>
  <si>
    <r>
      <t>TEC</t>
    </r>
    <r>
      <rPr>
        <b/>
        <vertAlign val="subscript"/>
        <sz val="11"/>
        <rFont val="Calibri"/>
        <family val="2"/>
        <scheme val="minor"/>
      </rPr>
      <t>MAX WITH NEW FEATURES</t>
    </r>
  </si>
  <si>
    <r>
      <t>TEC</t>
    </r>
    <r>
      <rPr>
        <vertAlign val="subscript"/>
        <sz val="11"/>
        <color theme="1"/>
        <rFont val="Calibri"/>
        <family val="2"/>
        <scheme val="minor"/>
      </rPr>
      <t>MEASURED</t>
    </r>
    <r>
      <rPr>
        <sz val="11"/>
        <color theme="1"/>
        <rFont val="Calibri"/>
        <family val="2"/>
        <scheme val="minor"/>
      </rPr>
      <t xml:space="preserve"> is the calculated TEC using the reported power measurements and TEC calculation (using the ESv3 approach for the ESv3 tab, and Tier 2 approach for the Tier 2 tab).</t>
    </r>
  </si>
  <si>
    <r>
      <t>TEC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is the sum of the base and additional allowances per either ENERGY STAR v 3.0 or Tier 2, whichever method is applied</t>
    </r>
  </si>
  <si>
    <t>New Feature Allowances - enter the total of any new features in the device that are not accounted for in the set of allowances.  Indicate each individual allowance in the notes section.</t>
  </si>
  <si>
    <t>Named Ranges for Base Type Validation</t>
  </si>
  <si>
    <t>Thin-Client</t>
  </si>
  <si>
    <t>Multi-Service Gateway</t>
  </si>
  <si>
    <t>Non_DVR</t>
  </si>
  <si>
    <t>Thin_Client</t>
  </si>
  <si>
    <t>Multi_Service_Gateway</t>
  </si>
  <si>
    <t>Cable_DTA</t>
  </si>
  <si>
    <t>Pass?</t>
  </si>
  <si>
    <r>
      <t>If you specify DVR capability, you must fill in the P</t>
    </r>
    <r>
      <rPr>
        <vertAlign val="subscript"/>
        <sz val="11"/>
        <color rgb="FF000000"/>
        <rFont val="Calibri"/>
        <family val="2"/>
        <scheme val="minor"/>
      </rPr>
      <t>RECORD</t>
    </r>
    <r>
      <rPr>
        <sz val="11"/>
        <color rgb="FF000000"/>
        <rFont val="Calibri"/>
        <family val="2"/>
        <scheme val="minor"/>
      </rPr>
      <t xml:space="preserve"> and P</t>
    </r>
    <r>
      <rPr>
        <vertAlign val="subscript"/>
        <sz val="11"/>
        <color rgb="FF000000"/>
        <rFont val="Calibri"/>
        <family val="2"/>
        <scheme val="minor"/>
      </rPr>
      <t>PLAYBACK</t>
    </r>
    <r>
      <rPr>
        <sz val="11"/>
        <color rgb="FF000000"/>
        <rFont val="Calibri"/>
        <family val="2"/>
        <scheme val="minor"/>
      </rPr>
      <t xml:space="preserve"> values otherwise the TEC</t>
    </r>
    <r>
      <rPr>
        <vertAlign val="subscript"/>
        <sz val="11"/>
        <color rgb="FF000000"/>
        <rFont val="Calibri"/>
        <family val="2"/>
        <scheme val="minor"/>
      </rPr>
      <t>MEASURED</t>
    </r>
    <r>
      <rPr>
        <sz val="11"/>
        <color rgb="FF000000"/>
        <rFont val="Calibri"/>
        <family val="2"/>
        <scheme val="minor"/>
      </rPr>
      <t xml:space="preserve"> will be incomplete.</t>
    </r>
  </si>
  <si>
    <t>High Efficiency Video Processing</t>
  </si>
  <si>
    <t>HEVP</t>
  </si>
  <si>
    <t>Once per device</t>
  </si>
  <si>
    <t>Ultra High Definition - 4K</t>
  </si>
  <si>
    <t>UHD-4</t>
  </si>
  <si>
    <t>Telephony</t>
  </si>
  <si>
    <t>VoIP</t>
  </si>
  <si>
    <t>a. DTA base type shall only use the HD, AVP, UHD-4, HEVP, and HNI allowances if applicable</t>
  </si>
  <si>
    <t>b. TC base type shall only use the HD, AVP, UHD-4, HEVP, RTG, HNI, WiFi HNI, MoCA HNI, and MIMO WiFi allowances if applicable.</t>
  </si>
  <si>
    <t>Number of residential video subscribers served:</t>
  </si>
  <si>
    <t>Quantity Received</t>
  </si>
  <si>
    <t>Instructions for Completing the CEEVA Reporting Template</t>
  </si>
  <si>
    <t>The Weighted TEC Average will automatically be calculated when you complete the ESv3 tab and is based on your ESv3 entries</t>
  </si>
  <si>
    <t>Progress toward Tier 2 will automatically be calculated when you complete the STB Tier 2 tab and include quantities received.</t>
  </si>
  <si>
    <t>The procurement numbers and % compliant will automatically be filled in when you complete the STB ESv3 tab and include quantities received.</t>
  </si>
  <si>
    <t xml:space="preserve">Enter STB-specific information on the STB ESv3 worksheet for all STB models that were purchased and received in the reporting period. </t>
  </si>
  <si>
    <t>Enter STB-specific information on the STB Tier 2 worksheet in order to assess compliance toward Tier 2</t>
  </si>
  <si>
    <t>Rows 4-100 are for entering STB information, do NOT insert rows in this range</t>
  </si>
  <si>
    <r>
      <t>TEC</t>
    </r>
    <r>
      <rPr>
        <vertAlign val="subscript"/>
        <sz val="11"/>
        <color theme="1"/>
        <rFont val="Calibri"/>
        <family val="2"/>
        <scheme val="minor"/>
      </rPr>
      <t>AS_REPORTED</t>
    </r>
    <r>
      <rPr>
        <sz val="11"/>
        <color theme="1"/>
        <rFont val="Calibri"/>
        <family val="2"/>
        <scheme val="minor"/>
      </rPr>
      <t xml:space="preserve"> is a manual mandatoryentry, and is a value the Service Provider may use to report a higher TEC value than the calculated result</t>
    </r>
  </si>
  <si>
    <r>
      <t>TEC</t>
    </r>
    <r>
      <rPr>
        <vertAlign val="subscript"/>
        <sz val="11"/>
        <color theme="1"/>
        <rFont val="Calibri"/>
        <family val="2"/>
        <scheme val="minor"/>
      </rPr>
      <t>MAX WITH NEW FEATURES</t>
    </r>
    <r>
      <rPr>
        <sz val="11"/>
        <color theme="1"/>
        <rFont val="Calibri"/>
        <family val="2"/>
        <scheme val="minor"/>
      </rPr>
      <t xml:space="preserve"> will add the TEC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plus the New Feature Allowances.  This is the value that will be compared with TEC</t>
    </r>
    <r>
      <rPr>
        <vertAlign val="subscript"/>
        <sz val="11"/>
        <color theme="1"/>
        <rFont val="Calibri (Body)"/>
      </rPr>
      <t>AS_REPORTED</t>
    </r>
    <r>
      <rPr>
        <sz val="11"/>
        <color theme="1"/>
        <rFont val="Calibri"/>
        <family val="2"/>
        <scheme val="minor"/>
      </rPr>
      <t xml:space="preserve"> for compliance.</t>
    </r>
  </si>
  <si>
    <r>
      <t xml:space="preserve">CEEVA ANNUAL REPORT </t>
    </r>
    <r>
      <rPr>
        <sz val="12"/>
        <color theme="1"/>
        <rFont val="Calibri"/>
        <family val="2"/>
        <scheme val="minor"/>
      </rPr>
      <t>(Template 2018_01_08)</t>
    </r>
  </si>
  <si>
    <t>Enter in the Quantity Received column the total number of STBs corresponding to the model represented by that row that you purchased and received during the reporting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</si>
</sst>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mm/dd/yy;@"/>
    <numFmt numFmtId="166" formatCode="0.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vertAlign val="subscript"/>
      <sz val="11"/>
      <color theme="1"/>
      <name val="Calibri (Body)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5">
    <xf numFmtId="0" fontId="0" fillId="0" borderId="0" xfId="0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/>
    <xf numFmtId="0" fontId="11" fillId="0" borderId="3" xfId="0" applyFont="1" applyBorder="1" applyAlignment="1" applyProtection="1">
      <protection locked="0"/>
    </xf>
    <xf numFmtId="0" fontId="11" fillId="0" borderId="3" xfId="0" applyFont="1" applyBorder="1" applyAlignment="1"/>
    <xf numFmtId="0" fontId="11" fillId="0" borderId="2" xfId="0" applyFont="1" applyBorder="1" applyAlignme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3" fontId="0" fillId="0" borderId="0" xfId="0" applyNumberFormat="1" applyFont="1" applyProtection="1">
      <protection locked="0"/>
    </xf>
    <xf numFmtId="165" fontId="0" fillId="0" borderId="0" xfId="0" applyNumberFormat="1" applyFont="1" applyProtection="1">
      <protection locked="0"/>
    </xf>
    <xf numFmtId="0" fontId="0" fillId="0" borderId="1" xfId="0" applyFont="1" applyBorder="1" applyAlignment="1" applyProtection="1">
      <alignment horizontal="left" vertical="center"/>
    </xf>
    <xf numFmtId="0" fontId="0" fillId="0" borderId="0" xfId="0" applyNumberFormat="1" applyFont="1"/>
    <xf numFmtId="0" fontId="11" fillId="0" borderId="0" xfId="0" applyFont="1" applyBorder="1" applyAlignment="1" applyProtection="1">
      <protection locked="0"/>
    </xf>
    <xf numFmtId="0" fontId="3" fillId="0" borderId="0" xfId="34" applyFont="1" applyProtection="1">
      <protection locked="0"/>
    </xf>
    <xf numFmtId="0" fontId="3" fillId="0" borderId="0" xfId="34" applyFont="1" applyAlignment="1" applyProtection="1">
      <alignment horizontal="center" wrapText="1"/>
      <protection locked="0"/>
    </xf>
    <xf numFmtId="0" fontId="3" fillId="0" borderId="0" xfId="34" applyFont="1" applyAlignment="1" applyProtection="1">
      <alignment horizontal="center"/>
      <protection locked="0"/>
    </xf>
    <xf numFmtId="2" fontId="3" fillId="0" borderId="0" xfId="34" applyNumberFormat="1" applyFont="1" applyAlignment="1" applyProtection="1">
      <alignment horizontal="center"/>
      <protection locked="0"/>
    </xf>
    <xf numFmtId="0" fontId="3" fillId="0" borderId="0" xfId="34" applyFont="1" applyAlignment="1" applyProtection="1">
      <alignment horizontal="center"/>
    </xf>
    <xf numFmtId="164" fontId="3" fillId="0" borderId="0" xfId="34" applyNumberFormat="1" applyFont="1" applyAlignment="1" applyProtection="1">
      <alignment horizontal="center"/>
    </xf>
    <xf numFmtId="2" fontId="3" fillId="0" borderId="0" xfId="34" applyNumberFormat="1" applyFont="1" applyAlignment="1" applyProtection="1">
      <alignment horizontal="center"/>
    </xf>
    <xf numFmtId="0" fontId="3" fillId="0" borderId="0" xfId="34" applyFont="1" applyAlignment="1" applyProtection="1">
      <alignment wrapText="1"/>
      <protection locked="0"/>
    </xf>
    <xf numFmtId="0" fontId="3" fillId="0" borderId="0" xfId="34" applyFont="1" applyAlignment="1" applyProtection="1">
      <alignment wrapText="1"/>
    </xf>
    <xf numFmtId="0" fontId="3" fillId="0" borderId="0" xfId="34" applyFont="1" applyProtection="1"/>
    <xf numFmtId="0" fontId="5" fillId="0" borderId="4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  <protection locked="0"/>
    </xf>
    <xf numFmtId="0" fontId="5" fillId="0" borderId="5" xfId="34" applyFont="1" applyBorder="1" applyAlignment="1" applyProtection="1">
      <alignment horizontal="center" vertical="center" wrapText="1"/>
    </xf>
    <xf numFmtId="2" fontId="7" fillId="0" borderId="5" xfId="34" applyNumberFormat="1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 applyProtection="1">
      <alignment horizontal="center" vertical="center" wrapText="1"/>
      <protection locked="0"/>
    </xf>
    <xf numFmtId="0" fontId="7" fillId="0" borderId="5" xfId="34" applyFont="1" applyBorder="1" applyAlignment="1">
      <alignment horizontal="center" vertical="center" wrapText="1"/>
    </xf>
    <xf numFmtId="164" fontId="7" fillId="0" borderId="5" xfId="34" applyNumberFormat="1" applyFont="1" applyBorder="1" applyAlignment="1">
      <alignment horizontal="center" vertical="center" wrapText="1"/>
    </xf>
    <xf numFmtId="2" fontId="5" fillId="0" borderId="5" xfId="34" applyNumberFormat="1" applyFont="1" applyBorder="1" applyAlignment="1" applyProtection="1">
      <alignment horizontal="center" vertical="center" wrapText="1"/>
    </xf>
    <xf numFmtId="0" fontId="5" fillId="0" borderId="6" xfId="34" applyFont="1" applyBorder="1" applyAlignment="1" applyProtection="1">
      <alignment horizontal="center" vertical="center" wrapText="1"/>
      <protection locked="0"/>
    </xf>
    <xf numFmtId="0" fontId="3" fillId="0" borderId="0" xfId="34" applyFont="1" applyAlignment="1" applyProtection="1">
      <alignment horizontal="center" vertical="center" wrapText="1"/>
    </xf>
    <xf numFmtId="0" fontId="3" fillId="0" borderId="0" xfId="34" applyFont="1" applyAlignment="1" applyProtection="1">
      <alignment vertical="center" wrapText="1"/>
    </xf>
    <xf numFmtId="0" fontId="3" fillId="0" borderId="0" xfId="34" quotePrefix="1" applyFont="1" applyAlignment="1" applyProtection="1">
      <alignment wrapText="1"/>
      <protection locked="0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wrapText="1"/>
    </xf>
    <xf numFmtId="0" fontId="12" fillId="0" borderId="0" xfId="34" applyAlignment="1">
      <alignment horizontal="center" wrapText="1"/>
    </xf>
    <xf numFmtId="0" fontId="12" fillId="0" borderId="0" xfId="34" applyAlignment="1">
      <alignment vertical="top" wrapText="1"/>
    </xf>
    <xf numFmtId="0" fontId="12" fillId="0" borderId="1" xfId="34" applyBorder="1"/>
    <xf numFmtId="0" fontId="12" fillId="0" borderId="1" xfId="34" applyBorder="1" applyAlignment="1">
      <alignment wrapText="1"/>
    </xf>
    <xf numFmtId="0" fontId="12" fillId="0" borderId="0" xfId="34"/>
    <xf numFmtId="0" fontId="12" fillId="0" borderId="1" xfId="34" applyBorder="1" applyAlignment="1">
      <alignment vertical="center"/>
    </xf>
    <xf numFmtId="0" fontId="12" fillId="0" borderId="1" xfId="34" applyBorder="1" applyAlignment="1">
      <alignment horizontal="center" vertical="center"/>
    </xf>
    <xf numFmtId="0" fontId="12" fillId="0" borderId="1" xfId="34" applyBorder="1" applyAlignment="1">
      <alignment horizontal="center" vertical="center" wrapText="1"/>
    </xf>
    <xf numFmtId="0" fontId="12" fillId="0" borderId="1" xfId="34" applyBorder="1" applyAlignment="1">
      <alignment vertical="center" wrapText="1"/>
    </xf>
    <xf numFmtId="0" fontId="12" fillId="0" borderId="0" xfId="34" applyAlignment="1">
      <alignment vertical="center"/>
    </xf>
    <xf numFmtId="0" fontId="12" fillId="0" borderId="0" xfId="34" applyAlignment="1">
      <alignment horizontal="center" vertical="center"/>
    </xf>
    <xf numFmtId="0" fontId="12" fillId="0" borderId="0" xfId="34" applyAlignment="1">
      <alignment horizontal="center" vertical="center" wrapText="1"/>
    </xf>
    <xf numFmtId="0" fontId="12" fillId="0" borderId="0" xfId="34" applyAlignment="1">
      <alignment vertical="center" wrapText="1"/>
    </xf>
    <xf numFmtId="0" fontId="12" fillId="0" borderId="0" xfId="34" applyAlignment="1">
      <alignment horizontal="center"/>
    </xf>
    <xf numFmtId="0" fontId="12" fillId="0" borderId="0" xfId="34" applyAlignment="1">
      <alignment wrapText="1"/>
    </xf>
    <xf numFmtId="0" fontId="4" fillId="0" borderId="1" xfId="34" applyFont="1" applyBorder="1"/>
    <xf numFmtId="0" fontId="12" fillId="0" borderId="1" xfId="34" applyBorder="1" applyAlignment="1">
      <alignment horizontal="center"/>
    </xf>
    <xf numFmtId="166" fontId="12" fillId="0" borderId="0" xfId="34" applyNumberFormat="1" applyAlignment="1">
      <alignment wrapText="1"/>
    </xf>
    <xf numFmtId="0" fontId="7" fillId="0" borderId="1" xfId="34" applyFont="1" applyBorder="1" applyAlignment="1">
      <alignment horizontal="center" vertical="center" wrapText="1"/>
    </xf>
    <xf numFmtId="0" fontId="12" fillId="0" borderId="1" xfId="34" applyBorder="1" applyAlignment="1">
      <alignment wrapText="1"/>
    </xf>
    <xf numFmtId="0" fontId="12" fillId="0" borderId="0" xfId="34" applyBorder="1" applyAlignment="1">
      <alignment wrapText="1"/>
    </xf>
    <xf numFmtId="0" fontId="14" fillId="0" borderId="0" xfId="34" applyFont="1"/>
    <xf numFmtId="0" fontId="15" fillId="2" borderId="14" xfId="34" applyFont="1" applyFill="1" applyBorder="1" applyAlignment="1">
      <alignment horizontal="center" vertical="center" wrapText="1"/>
    </xf>
    <xf numFmtId="0" fontId="15" fillId="2" borderId="16" xfId="34" applyFont="1" applyFill="1" applyBorder="1" applyAlignment="1">
      <alignment horizontal="center" vertical="center" wrapText="1"/>
    </xf>
    <xf numFmtId="0" fontId="15" fillId="2" borderId="18" xfId="34" applyFont="1" applyFill="1" applyBorder="1" applyAlignment="1">
      <alignment horizontal="center" vertical="center" wrapText="1"/>
    </xf>
    <xf numFmtId="0" fontId="15" fillId="0" borderId="17" xfId="34" applyFont="1" applyBorder="1" applyAlignment="1">
      <alignment horizontal="center" vertical="center" wrapText="1"/>
    </xf>
    <xf numFmtId="0" fontId="15" fillId="0" borderId="18" xfId="34" applyFont="1" applyBorder="1" applyAlignment="1">
      <alignment horizontal="center" vertical="center" wrapText="1"/>
    </xf>
    <xf numFmtId="0" fontId="19" fillId="0" borderId="0" xfId="0" applyFont="1"/>
    <xf numFmtId="0" fontId="3" fillId="3" borderId="0" xfId="34" applyFont="1" applyFill="1" applyAlignment="1" applyProtection="1">
      <alignment horizontal="center"/>
      <protection locked="0"/>
    </xf>
    <xf numFmtId="0" fontId="3" fillId="3" borderId="0" xfId="34" applyFont="1" applyFill="1" applyProtection="1">
      <protection locked="0"/>
    </xf>
    <xf numFmtId="0" fontId="3" fillId="3" borderId="0" xfId="34" applyFont="1" applyFill="1" applyAlignment="1" applyProtection="1">
      <alignment horizontal="center" wrapText="1"/>
      <protection locked="0"/>
    </xf>
    <xf numFmtId="2" fontId="3" fillId="3" borderId="0" xfId="34" applyNumberFormat="1" applyFont="1" applyFill="1" applyAlignment="1" applyProtection="1">
      <alignment horizontal="center"/>
      <protection locked="0"/>
    </xf>
    <xf numFmtId="0" fontId="3" fillId="3" borderId="0" xfId="34" applyFont="1" applyFill="1" applyAlignment="1" applyProtection="1">
      <alignment horizontal="center"/>
    </xf>
    <xf numFmtId="164" fontId="3" fillId="3" borderId="0" xfId="34" applyNumberFormat="1" applyFont="1" applyFill="1" applyAlignment="1" applyProtection="1">
      <alignment horizontal="center"/>
    </xf>
    <xf numFmtId="2" fontId="3" fillId="3" borderId="0" xfId="34" applyNumberFormat="1" applyFont="1" applyFill="1" applyAlignment="1" applyProtection="1">
      <alignment horizontal="center"/>
    </xf>
    <xf numFmtId="0" fontId="3" fillId="3" borderId="0" xfId="34" applyFont="1" applyFill="1" applyAlignment="1" applyProtection="1">
      <alignment wrapText="1"/>
      <protection locked="0"/>
    </xf>
    <xf numFmtId="0" fontId="22" fillId="3" borderId="0" xfId="34" applyFont="1" applyFill="1" applyAlignment="1" applyProtection="1">
      <alignment horizontal="left"/>
      <protection locked="0"/>
    </xf>
    <xf numFmtId="0" fontId="22" fillId="4" borderId="0" xfId="34" applyFont="1" applyFill="1" applyAlignment="1" applyProtection="1">
      <alignment horizontal="left"/>
      <protection locked="0"/>
    </xf>
    <xf numFmtId="0" fontId="3" fillId="4" borderId="0" xfId="34" applyFont="1" applyFill="1" applyAlignment="1" applyProtection="1">
      <alignment horizontal="center"/>
      <protection locked="0"/>
    </xf>
    <xf numFmtId="0" fontId="3" fillId="4" borderId="0" xfId="34" applyFont="1" applyFill="1" applyProtection="1">
      <protection locked="0"/>
    </xf>
    <xf numFmtId="0" fontId="3" fillId="4" borderId="0" xfId="34" applyFont="1" applyFill="1" applyAlignment="1" applyProtection="1">
      <alignment horizontal="center" wrapText="1"/>
      <protection locked="0"/>
    </xf>
    <xf numFmtId="2" fontId="3" fillId="4" borderId="0" xfId="34" applyNumberFormat="1" applyFont="1" applyFill="1" applyAlignment="1" applyProtection="1">
      <alignment horizontal="center"/>
      <protection locked="0"/>
    </xf>
    <xf numFmtId="0" fontId="3" fillId="4" borderId="0" xfId="34" applyFont="1" applyFill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protection locked="0"/>
    </xf>
    <xf numFmtId="0" fontId="4" fillId="0" borderId="0" xfId="34" applyFont="1" applyAlignment="1"/>
    <xf numFmtId="0" fontId="1" fillId="0" borderId="1" xfId="34" applyFont="1" applyBorder="1" applyAlignment="1">
      <alignment horizontal="center" vertical="center"/>
    </xf>
    <xf numFmtId="0" fontId="1" fillId="0" borderId="0" xfId="34" applyFont="1"/>
    <xf numFmtId="0" fontId="1" fillId="0" borderId="0" xfId="34" applyFont="1" applyFill="1"/>
    <xf numFmtId="0" fontId="1" fillId="0" borderId="0" xfId="0" applyFont="1"/>
    <xf numFmtId="0" fontId="1" fillId="0" borderId="0" xfId="34" applyFont="1" applyAlignment="1">
      <alignment wrapText="1"/>
    </xf>
    <xf numFmtId="0" fontId="4" fillId="0" borderId="0" xfId="34" applyFont="1"/>
    <xf numFmtId="2" fontId="3" fillId="0" borderId="0" xfId="34" applyNumberFormat="1" applyFont="1" applyAlignment="1" applyProtection="1">
      <alignment horizontal="center" wrapText="1"/>
    </xf>
    <xf numFmtId="0" fontId="23" fillId="0" borderId="0" xfId="0" applyFont="1"/>
    <xf numFmtId="0" fontId="19" fillId="0" borderId="0" xfId="0" applyFont="1" applyAlignment="1">
      <alignment wrapText="1"/>
    </xf>
    <xf numFmtId="0" fontId="1" fillId="0" borderId="1" xfId="34" applyFont="1" applyBorder="1" applyAlignment="1">
      <alignment vertical="center"/>
    </xf>
    <xf numFmtId="0" fontId="12" fillId="0" borderId="1" xfId="34" applyBorder="1" applyAlignment="1">
      <alignment wrapText="1"/>
    </xf>
    <xf numFmtId="0" fontId="1" fillId="0" borderId="1" xfId="34" applyFont="1" applyBorder="1"/>
    <xf numFmtId="0" fontId="1" fillId="0" borderId="1" xfId="34" applyFont="1" applyBorder="1" applyAlignment="1">
      <alignment wrapText="1"/>
    </xf>
    <xf numFmtId="1" fontId="3" fillId="0" borderId="0" xfId="34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9" fontId="0" fillId="0" borderId="1" xfId="5" applyNumberFormat="1" applyFont="1" applyBorder="1" applyProtection="1"/>
    <xf numFmtId="2" fontId="0" fillId="0" borderId="1" xfId="0" applyNumberFormat="1" applyFont="1" applyBorder="1" applyProtection="1"/>
    <xf numFmtId="3" fontId="0" fillId="0" borderId="1" xfId="0" applyNumberFormat="1" applyFont="1" applyBorder="1" applyProtection="1"/>
    <xf numFmtId="3" fontId="11" fillId="0" borderId="1" xfId="0" applyNumberFormat="1" applyFont="1" applyBorder="1" applyProtection="1"/>
    <xf numFmtId="9" fontId="0" fillId="0" borderId="0" xfId="0" applyNumberFormat="1" applyFont="1" applyAlignment="1"/>
    <xf numFmtId="0" fontId="11" fillId="0" borderId="2" xfId="0" applyFont="1" applyBorder="1" applyAlignment="1" applyProtection="1">
      <protection locked="0"/>
    </xf>
    <xf numFmtId="0" fontId="0" fillId="0" borderId="0" xfId="0" applyFont="1" applyAlignment="1"/>
    <xf numFmtId="0" fontId="11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13" fillId="0" borderId="3" xfId="34" applyFont="1" applyBorder="1" applyAlignment="1" applyProtection="1">
      <alignment horizontal="left"/>
      <protection locked="0"/>
    </xf>
    <xf numFmtId="0" fontId="12" fillId="0" borderId="3" xfId="34" applyBorder="1" applyAlignment="1">
      <alignment horizontal="left"/>
    </xf>
    <xf numFmtId="0" fontId="12" fillId="0" borderId="1" xfId="34" applyBorder="1" applyAlignment="1">
      <alignment wrapText="1"/>
    </xf>
    <xf numFmtId="0" fontId="12" fillId="0" borderId="7" xfId="34" applyBorder="1" applyAlignment="1">
      <alignment vertical="top" wrapText="1"/>
    </xf>
    <xf numFmtId="0" fontId="12" fillId="0" borderId="8" xfId="34" applyBorder="1" applyAlignment="1">
      <alignment vertical="top" wrapText="1"/>
    </xf>
    <xf numFmtId="0" fontId="12" fillId="0" borderId="9" xfId="34" applyBorder="1" applyAlignment="1">
      <alignment vertical="top" wrapText="1"/>
    </xf>
    <xf numFmtId="0" fontId="12" fillId="0" borderId="2" xfId="34" applyBorder="1" applyAlignment="1">
      <alignment vertical="top" wrapText="1"/>
    </xf>
    <xf numFmtId="0" fontId="12" fillId="0" borderId="0" xfId="34" applyBorder="1" applyAlignment="1">
      <alignment vertical="top" wrapText="1"/>
    </xf>
    <xf numFmtId="0" fontId="12" fillId="0" borderId="10" xfId="34" applyBorder="1" applyAlignment="1">
      <alignment vertical="top" wrapText="1"/>
    </xf>
    <xf numFmtId="0" fontId="12" fillId="0" borderId="11" xfId="34" applyBorder="1" applyAlignment="1">
      <alignment vertical="top" wrapText="1"/>
    </xf>
    <xf numFmtId="0" fontId="12" fillId="0" borderId="3" xfId="34" applyBorder="1" applyAlignment="1">
      <alignment vertical="top" wrapText="1"/>
    </xf>
    <xf numFmtId="0" fontId="12" fillId="0" borderId="12" xfId="34" applyBorder="1" applyAlignment="1">
      <alignment vertical="top" wrapText="1"/>
    </xf>
    <xf numFmtId="0" fontId="1" fillId="0" borderId="7" xfId="34" applyFont="1" applyBorder="1" applyAlignment="1">
      <alignment vertical="top" wrapText="1"/>
    </xf>
    <xf numFmtId="0" fontId="1" fillId="0" borderId="2" xfId="34" applyFont="1" applyBorder="1" applyAlignment="1">
      <alignment vertical="top" wrapText="1"/>
    </xf>
    <xf numFmtId="0" fontId="12" fillId="0" borderId="4" xfId="34" applyBorder="1" applyAlignment="1">
      <alignment wrapText="1"/>
    </xf>
    <xf numFmtId="0" fontId="12" fillId="0" borderId="5" xfId="34" applyBorder="1" applyAlignment="1">
      <alignment wrapText="1"/>
    </xf>
    <xf numFmtId="0" fontId="12" fillId="0" borderId="6" xfId="34" applyBorder="1" applyAlignment="1">
      <alignment wrapText="1"/>
    </xf>
    <xf numFmtId="0" fontId="15" fillId="2" borderId="13" xfId="34" applyFont="1" applyFill="1" applyBorder="1" applyAlignment="1">
      <alignment horizontal="center" vertical="center" wrapText="1"/>
    </xf>
    <xf numFmtId="0" fontId="15" fillId="2" borderId="15" xfId="34" applyFont="1" applyFill="1" applyBorder="1" applyAlignment="1">
      <alignment horizontal="center" vertical="center" wrapText="1"/>
    </xf>
    <xf numFmtId="0" fontId="15" fillId="2" borderId="17" xfId="34" applyFont="1" applyFill="1" applyBorder="1" applyAlignment="1">
      <alignment horizontal="center" vertical="center" wrapText="1"/>
    </xf>
    <xf numFmtId="0" fontId="17" fillId="0" borderId="0" xfId="34" applyFont="1" applyAlignment="1">
      <alignment vertical="center"/>
    </xf>
    <xf numFmtId="0" fontId="1" fillId="0" borderId="4" xfId="34" applyFont="1" applyBorder="1" applyAlignment="1">
      <alignment wrapText="1"/>
    </xf>
    <xf numFmtId="0" fontId="4" fillId="0" borderId="0" xfId="34" applyFont="1" applyAlignment="1"/>
  </cellXfs>
  <cellStyles count="45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Normal 2" xfId="34"/>
    <cellStyle name="Percent" xfId="5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tzgerald/Documents/Energy%20Management/Reporting/VA%20Tier%202%20Reporting%20Template%20(2013-12-3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tops"/>
      <sheetName val="Totals"/>
      <sheetName val="Allowances"/>
      <sheetName val="Instructions"/>
    </sheetNames>
    <sheetDataSet>
      <sheetData sheetId="0"/>
      <sheetData sheetId="1"/>
      <sheetData sheetId="2">
        <row r="2">
          <cell r="A2" t="str">
            <v>Cable</v>
          </cell>
        </row>
        <row r="3">
          <cell r="A3" t="str">
            <v>Satellite</v>
          </cell>
        </row>
        <row r="4">
          <cell r="A4" t="str">
            <v>Cable DTA</v>
          </cell>
        </row>
        <row r="5">
          <cell r="A5" t="str">
            <v>Internet Protocol (IP)</v>
          </cell>
        </row>
        <row r="6">
          <cell r="A6" t="str">
            <v>Thin Client</v>
          </cell>
        </row>
        <row r="35">
          <cell r="A35" t="str">
            <v>MR-DVR Server</v>
          </cell>
        </row>
        <row r="36">
          <cell r="A36" t="str">
            <v>MR Server</v>
          </cell>
        </row>
        <row r="37">
          <cell r="A37" t="str">
            <v>MR Client</v>
          </cell>
        </row>
        <row r="38">
          <cell r="A38" t="str">
            <v>Stand-alone STB</v>
          </cell>
        </row>
        <row r="39">
          <cell r="A39" t="str">
            <v>Thin Client</v>
          </cell>
        </row>
        <row r="40">
          <cell r="A40" t="str">
            <v>DTA</v>
          </cell>
        </row>
        <row r="41">
          <cell r="A41" t="str">
            <v>Other</v>
          </cell>
        </row>
        <row r="44">
          <cell r="A44" t="str">
            <v>IPG 1</v>
          </cell>
        </row>
        <row r="45">
          <cell r="A45" t="str">
            <v>IPG 2</v>
          </cell>
        </row>
        <row r="46">
          <cell r="A46" t="str">
            <v>IPG 3</v>
          </cell>
        </row>
        <row r="47">
          <cell r="A47" t="str">
            <v>IPG 4</v>
          </cell>
        </row>
        <row r="48">
          <cell r="A48" t="str">
            <v>IPG 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/>
  </sheetViews>
  <sheetFormatPr baseColWidth="10" defaultColWidth="11" defaultRowHeight="16" x14ac:dyDescent="0.2"/>
  <cols>
    <col min="1" max="1" width="19.5" customWidth="1"/>
    <col min="2" max="2" width="13" customWidth="1"/>
    <col min="3" max="3" width="13.1640625" customWidth="1"/>
  </cols>
  <sheetData>
    <row r="1" spans="1:9" x14ac:dyDescent="0.2">
      <c r="A1" s="8" t="s">
        <v>228</v>
      </c>
      <c r="B1" s="9"/>
      <c r="C1" s="9"/>
      <c r="D1" s="9"/>
      <c r="E1" s="9"/>
      <c r="F1" s="10"/>
      <c r="G1" s="10"/>
      <c r="H1" s="10"/>
      <c r="I1" s="10"/>
    </row>
    <row r="2" spans="1:9" x14ac:dyDescent="0.2">
      <c r="A2" s="8" t="s">
        <v>12</v>
      </c>
      <c r="B2" s="9"/>
      <c r="C2" s="9"/>
      <c r="D2" s="9"/>
      <c r="E2" s="9"/>
      <c r="F2" s="10"/>
      <c r="G2" s="10"/>
      <c r="H2" s="10"/>
      <c r="I2" s="10"/>
    </row>
    <row r="3" spans="1:9" x14ac:dyDescent="0.2">
      <c r="A3" s="9"/>
      <c r="B3" s="9"/>
      <c r="C3" s="9"/>
      <c r="D3" s="9"/>
      <c r="E3" s="9"/>
      <c r="F3" s="10"/>
      <c r="G3" s="10"/>
      <c r="H3" s="10"/>
      <c r="I3" s="10"/>
    </row>
    <row r="4" spans="1:9" x14ac:dyDescent="0.2">
      <c r="A4" s="108" t="s">
        <v>13</v>
      </c>
      <c r="B4" s="109"/>
      <c r="C4" s="109"/>
      <c r="D4" s="109"/>
      <c r="E4" s="9"/>
      <c r="F4" s="10"/>
      <c r="G4" s="10"/>
      <c r="H4" s="10"/>
      <c r="I4" s="10"/>
    </row>
    <row r="5" spans="1:9" x14ac:dyDescent="0.2">
      <c r="A5" s="108" t="s">
        <v>14</v>
      </c>
      <c r="B5" s="109"/>
      <c r="C5" s="109"/>
      <c r="D5" s="109"/>
      <c r="E5" s="9"/>
      <c r="F5" s="10"/>
      <c r="G5" s="10"/>
      <c r="H5" s="10"/>
      <c r="I5" s="10"/>
    </row>
    <row r="6" spans="1:9" x14ac:dyDescent="0.2">
      <c r="A6" s="8"/>
      <c r="B6" s="9"/>
      <c r="C6" s="9"/>
      <c r="D6" s="9"/>
      <c r="E6" s="9"/>
      <c r="F6" s="10"/>
      <c r="G6" s="10"/>
      <c r="H6" s="10"/>
      <c r="I6" s="10"/>
    </row>
    <row r="7" spans="1:9" x14ac:dyDescent="0.2">
      <c r="A7" s="108" t="s">
        <v>217</v>
      </c>
      <c r="B7" s="109"/>
      <c r="C7" s="109"/>
      <c r="D7" s="109"/>
      <c r="E7" s="11"/>
      <c r="F7" s="4"/>
      <c r="G7" s="10"/>
      <c r="H7" s="10"/>
      <c r="I7" s="10"/>
    </row>
    <row r="8" spans="1:9" x14ac:dyDescent="0.2">
      <c r="A8" s="110" t="s">
        <v>29</v>
      </c>
      <c r="B8" s="111"/>
      <c r="C8" s="111"/>
      <c r="D8" s="109"/>
      <c r="E8" s="12"/>
      <c r="F8" s="10"/>
      <c r="G8" s="10"/>
      <c r="H8" s="10"/>
      <c r="I8" s="10"/>
    </row>
    <row r="9" spans="1:9" x14ac:dyDescent="0.2">
      <c r="A9" s="5"/>
      <c r="B9" s="6"/>
      <c r="C9" s="6"/>
      <c r="D9" s="9"/>
      <c r="E9" s="9"/>
      <c r="F9" s="10"/>
      <c r="G9" s="10"/>
      <c r="H9" s="10"/>
      <c r="I9" s="10"/>
    </row>
    <row r="10" spans="1:9" x14ac:dyDescent="0.2">
      <c r="A10" s="5"/>
      <c r="B10" s="6"/>
      <c r="C10" s="6"/>
      <c r="D10" s="9"/>
      <c r="E10" s="9"/>
      <c r="F10" s="10"/>
      <c r="G10" s="10"/>
      <c r="H10" s="10"/>
      <c r="I10" s="10"/>
    </row>
    <row r="11" spans="1:9" ht="64" x14ac:dyDescent="0.2">
      <c r="A11" s="1" t="s">
        <v>31</v>
      </c>
      <c r="B11" s="84" t="s">
        <v>15</v>
      </c>
      <c r="C11" s="83" t="s">
        <v>18</v>
      </c>
      <c r="D11" s="83" t="s">
        <v>19</v>
      </c>
      <c r="E11" s="83" t="s">
        <v>193</v>
      </c>
      <c r="F11" s="10"/>
      <c r="G11" s="10"/>
      <c r="H11" s="10"/>
      <c r="I11" s="10"/>
    </row>
    <row r="12" spans="1:9" x14ac:dyDescent="0.2">
      <c r="A12" s="13" t="s">
        <v>20</v>
      </c>
      <c r="B12" s="103">
        <f>SUMIF('STB ESv3'!E4:E100,A12,'STB ESv3'!AZ4:AZ100)</f>
        <v>0</v>
      </c>
      <c r="C12" s="103">
        <f>SUMIFS('STB ESv3'!AZ4:AZ100,'STB ESv3'!E4:E100,A12,'STB ESv3'!AX4:AX100,"&lt;&gt;No")</f>
        <v>0</v>
      </c>
      <c r="D12" s="101" t="str">
        <f>IF(C12 = 0,"",C12/B12)</f>
        <v/>
      </c>
      <c r="E12" s="102" t="str">
        <f>IF(B12=0,"",SUMPRODUCT('STB ESv3'!AT4:AT100,('STB ESv3'!AZ4:AZ100*('STB ESv3'!E4:E100=A12)))/B12)</f>
        <v/>
      </c>
      <c r="F12" s="10"/>
      <c r="G12" s="10"/>
      <c r="H12" s="10"/>
      <c r="I12" s="10"/>
    </row>
    <row r="13" spans="1:9" x14ac:dyDescent="0.2">
      <c r="A13" s="13" t="s">
        <v>21</v>
      </c>
      <c r="B13" s="103">
        <f>SUMIF('STB ESv3'!E4:E100,A13,'STB ESv3'!AZ4:AZ100)</f>
        <v>0</v>
      </c>
      <c r="C13" s="103">
        <f>SUMIFS('STB ESv3'!AZ4:AZ100,'STB ESv3'!E4:E100,A13,'STB ESv3'!AX4:AX100,"&lt;&gt;No")</f>
        <v>0</v>
      </c>
      <c r="D13" s="101" t="str">
        <f t="shared" ref="D13:D17" si="0">IF(C13 = 0,"",C13/B13)</f>
        <v/>
      </c>
      <c r="E13" s="102" t="str">
        <f>IF(B13=0,"",SUMPRODUCT('STB ESv3'!AT4:AT100,('STB ESv3'!AZ4:AZ100*('STB ESv3'!E4:E100=A13)))/B13)</f>
        <v/>
      </c>
      <c r="F13" s="10"/>
      <c r="G13" s="10"/>
      <c r="H13" s="10"/>
      <c r="I13" s="10"/>
    </row>
    <row r="14" spans="1:9" x14ac:dyDescent="0.2">
      <c r="A14" s="13" t="s">
        <v>200</v>
      </c>
      <c r="B14" s="103">
        <f>SUMIF('STB ESv3'!E4:E100,A14,'STB ESv3'!AZ4:AZ100)</f>
        <v>0</v>
      </c>
      <c r="C14" s="103">
        <f>SUMIFS('STB ESv3'!AZ4:AZ100,'STB ESv3'!E4:E100,A14,'STB ESv3'!AX4:AX100,"&lt;&gt;No")</f>
        <v>0</v>
      </c>
      <c r="D14" s="101" t="str">
        <f t="shared" si="0"/>
        <v/>
      </c>
      <c r="E14" s="102" t="str">
        <f>IF(B14=0,"",SUMPRODUCT('STB ESv3'!AT4:AT100,('STB ESv3'!AZ4:AZ100*('STB ESv3'!E4:E100=A14)))/B14)</f>
        <v/>
      </c>
      <c r="F14" s="10"/>
      <c r="G14" s="10"/>
      <c r="H14" s="10"/>
      <c r="I14" s="10"/>
    </row>
    <row r="15" spans="1:9" x14ac:dyDescent="0.2">
      <c r="A15" s="13" t="s">
        <v>201</v>
      </c>
      <c r="B15" s="103">
        <f>SUMIF('STB ESv3'!E4:E100,A15,'STB ESv3'!AZ4:AZ100)</f>
        <v>0</v>
      </c>
      <c r="C15" s="103">
        <f>SUMIFS('STB ESv3'!AZ4:AZ100,'STB ESv3'!E4:E100,A15,'STB ESv3'!AX4:AX100,"&lt;&gt;No")</f>
        <v>0</v>
      </c>
      <c r="D15" s="101" t="str">
        <f t="shared" si="0"/>
        <v/>
      </c>
      <c r="E15" s="102" t="str">
        <f>IF(B15=0,"",SUMPRODUCT('STB ESv3'!AT4:AT100,('STB ESv3'!AZ4:AZ100*('STB ESv3'!E4:E100=A15)))/B15)</f>
        <v/>
      </c>
      <c r="F15" s="10"/>
      <c r="G15" s="10"/>
      <c r="H15" s="10"/>
      <c r="I15" s="10"/>
    </row>
    <row r="16" spans="1:9" x14ac:dyDescent="0.2">
      <c r="A16" s="13" t="s">
        <v>57</v>
      </c>
      <c r="B16" s="103">
        <f>SUMIF('STB ESv3'!E4:E100,A16,'STB ESv3'!AZ4:AZ100)</f>
        <v>0</v>
      </c>
      <c r="C16" s="103">
        <f>SUMIFS('STB ESv3'!AZ4:AZ100,'STB ESv3'!E4:E100,A16,'STB ESv3'!AX4:AX100,"&lt;&gt;No")</f>
        <v>0</v>
      </c>
      <c r="D16" s="101" t="str">
        <f t="shared" si="0"/>
        <v/>
      </c>
      <c r="E16" s="102" t="str">
        <f>IF(B16=0,"",SUMPRODUCT('STB ESv3'!AT4:AT100,('STB ESv3'!AZ4:AZ100*('STB ESv3'!E4:E100=A16)))/B16)</f>
        <v/>
      </c>
      <c r="F16" s="10"/>
      <c r="G16" s="10"/>
      <c r="H16" s="10"/>
      <c r="I16" s="10"/>
    </row>
    <row r="17" spans="1:9" x14ac:dyDescent="0.2">
      <c r="A17" s="1" t="s">
        <v>17</v>
      </c>
      <c r="B17" s="104">
        <f>SUM(B12:B16)</f>
        <v>0</v>
      </c>
      <c r="C17" s="104">
        <f>SUM(C12:C16)</f>
        <v>0</v>
      </c>
      <c r="D17" s="101" t="str">
        <f t="shared" si="0"/>
        <v/>
      </c>
      <c r="E17" s="102"/>
      <c r="F17" s="10"/>
      <c r="G17" s="10"/>
      <c r="H17" s="10"/>
      <c r="I17" s="10"/>
    </row>
    <row r="18" spans="1:9" x14ac:dyDescent="0.2">
      <c r="A18" s="2"/>
      <c r="B18" s="3"/>
      <c r="C18" s="3"/>
      <c r="D18" s="3"/>
      <c r="E18" s="9"/>
      <c r="F18" s="10"/>
      <c r="G18" s="10"/>
      <c r="H18" s="10"/>
      <c r="I18" s="10"/>
    </row>
    <row r="19" spans="1:9" x14ac:dyDescent="0.2">
      <c r="A19" s="106" t="s">
        <v>23</v>
      </c>
      <c r="B19" s="107"/>
      <c r="C19" s="107"/>
      <c r="D19" s="107"/>
      <c r="E19" s="105">
        <f>IF(B17=0,0,SUMIF('STB Tier 2'!BM4:BM100,"&lt;&gt;No",'STB Tier 2'!BO4:BO100)/B17)</f>
        <v>0</v>
      </c>
      <c r="F19" s="14"/>
      <c r="G19" s="10"/>
      <c r="H19" s="10"/>
      <c r="I19" s="10"/>
    </row>
    <row r="20" spans="1:9" ht="30" customHeight="1" x14ac:dyDescent="0.2">
      <c r="A20" s="7" t="s">
        <v>30</v>
      </c>
      <c r="B20" s="15"/>
      <c r="C20" s="15"/>
      <c r="D20" s="9"/>
      <c r="E20" s="9"/>
      <c r="F20" s="10"/>
      <c r="G20" s="10"/>
      <c r="H20" s="10"/>
      <c r="I20" s="10"/>
    </row>
    <row r="21" spans="1:9" x14ac:dyDescent="0.2">
      <c r="A21" s="9" t="s">
        <v>22</v>
      </c>
      <c r="B21" s="9"/>
      <c r="C21" s="9"/>
      <c r="D21" s="9"/>
      <c r="E21" s="9"/>
      <c r="F21" s="10"/>
      <c r="G21" s="10"/>
      <c r="H21" s="10"/>
      <c r="I21" s="10"/>
    </row>
    <row r="22" spans="1:9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2">
      <c r="A25" s="100"/>
      <c r="B25" s="100"/>
      <c r="C25" s="100"/>
      <c r="D25" s="100"/>
      <c r="E25" s="100"/>
      <c r="F25" s="100"/>
      <c r="G25" s="100"/>
      <c r="H25" s="100"/>
      <c r="I25" s="100"/>
    </row>
    <row r="26" spans="1:9" x14ac:dyDescent="0.2">
      <c r="A26" s="100"/>
      <c r="B26" s="100"/>
      <c r="C26" s="100"/>
      <c r="D26" s="100"/>
      <c r="E26" s="100"/>
      <c r="F26" s="100"/>
      <c r="G26" s="100"/>
      <c r="H26" s="100"/>
      <c r="I26" s="100"/>
    </row>
    <row r="27" spans="1:9" x14ac:dyDescent="0.2">
      <c r="A27" s="100"/>
      <c r="B27" s="100"/>
      <c r="C27" s="100"/>
      <c r="D27" s="100"/>
      <c r="E27" s="100"/>
      <c r="F27" s="100"/>
      <c r="G27" s="100"/>
      <c r="H27" s="100"/>
      <c r="I27" s="100"/>
    </row>
    <row r="28" spans="1:9" x14ac:dyDescent="0.2">
      <c r="A28" s="100"/>
      <c r="B28" s="100"/>
      <c r="C28" s="100"/>
      <c r="D28" s="100"/>
      <c r="E28" s="100"/>
      <c r="F28" s="100"/>
      <c r="G28" s="100"/>
      <c r="H28" s="100"/>
      <c r="I28" s="100"/>
    </row>
    <row r="29" spans="1:9" x14ac:dyDescent="0.2">
      <c r="A29" s="100"/>
      <c r="B29" s="100"/>
      <c r="C29" s="100"/>
      <c r="D29" s="100"/>
      <c r="E29" s="100"/>
      <c r="F29" s="100"/>
      <c r="G29" s="100"/>
      <c r="H29" s="100"/>
      <c r="I29" s="100"/>
    </row>
    <row r="30" spans="1:9" x14ac:dyDescent="0.2">
      <c r="A30" s="100"/>
      <c r="B30" s="100"/>
      <c r="C30" s="100"/>
      <c r="D30" s="100"/>
      <c r="E30" s="100"/>
      <c r="F30" s="100"/>
      <c r="G30" s="100"/>
      <c r="H30" s="100"/>
      <c r="I30" s="100"/>
    </row>
  </sheetData>
  <sheetProtection sheet="1" objects="1" scenarios="1" formatCells="0" formatColumns="0" formatRows="0"/>
  <mergeCells count="5">
    <mergeCell ref="A19:D19"/>
    <mergeCell ref="A7:D7"/>
    <mergeCell ref="A8:D8"/>
    <mergeCell ref="A4:D4"/>
    <mergeCell ref="A5:D5"/>
  </mergeCell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Right="0"/>
  </sheetPr>
  <dimension ref="A1:BC161"/>
  <sheetViews>
    <sheetView workbookViewId="0">
      <pane ySplit="3" topLeftCell="A4" activePane="bottomLeft" state="frozen"/>
      <selection activeCell="F53" sqref="F53"/>
      <selection pane="bottomLeft" activeCell="BA4" sqref="BA4"/>
    </sheetView>
  </sheetViews>
  <sheetFormatPr baseColWidth="10" defaultColWidth="8.1640625" defaultRowHeight="15" outlineLevelCol="1" x14ac:dyDescent="0.2"/>
  <cols>
    <col min="1" max="2" width="8.1640625" style="18"/>
    <col min="3" max="3" width="11.5" style="18" customWidth="1"/>
    <col min="4" max="4" width="19.33203125" style="18" customWidth="1"/>
    <col min="5" max="5" width="16.5" style="16" customWidth="1"/>
    <col min="6" max="6" width="10.6640625" style="17" customWidth="1" collapsed="1"/>
    <col min="7" max="7" width="5.5" style="18" hidden="1" customWidth="1" outlineLevel="1"/>
    <col min="8" max="8" width="8.1640625" style="18" customWidth="1"/>
    <col min="9" max="9" width="7" style="18" customWidth="1"/>
    <col min="10" max="10" width="6.33203125" style="18" customWidth="1" collapsed="1"/>
    <col min="11" max="11" width="3.5" style="18" hidden="1" customWidth="1" outlineLevel="1"/>
    <col min="12" max="12" width="6.33203125" style="18" customWidth="1" collapsed="1"/>
    <col min="13" max="13" width="3.5" style="18" hidden="1" customWidth="1" outlineLevel="1"/>
    <col min="14" max="14" width="5.5" style="18" customWidth="1" collapsed="1"/>
    <col min="15" max="15" width="3.5" style="18" hidden="1" customWidth="1" outlineLevel="1"/>
    <col min="16" max="16" width="5.5" style="18" customWidth="1" collapsed="1"/>
    <col min="17" max="17" width="3.5" style="18" hidden="1" customWidth="1" outlineLevel="1"/>
    <col min="18" max="18" width="5.5" style="18" customWidth="1" collapsed="1"/>
    <col min="19" max="19" width="3.5" style="18" hidden="1" customWidth="1" outlineLevel="1"/>
    <col min="20" max="20" width="5.5" style="18" customWidth="1" collapsed="1"/>
    <col min="21" max="21" width="3.5" style="18" hidden="1" customWidth="1" outlineLevel="1"/>
    <col min="22" max="22" width="6.33203125" style="18" customWidth="1" collapsed="1"/>
    <col min="23" max="23" width="3.6640625" style="18" hidden="1" customWidth="1" outlineLevel="1"/>
    <col min="24" max="24" width="7.1640625" style="18" customWidth="1" collapsed="1"/>
    <col min="25" max="25" width="3.5" style="18" hidden="1" customWidth="1" outlineLevel="1"/>
    <col min="26" max="26" width="7.33203125" style="18" customWidth="1" collapsed="1"/>
    <col min="27" max="27" width="3.5" style="18" hidden="1" customWidth="1" outlineLevel="1"/>
    <col min="28" max="28" width="5.5" style="18" customWidth="1" collapsed="1"/>
    <col min="29" max="29" width="3.5" style="18" hidden="1" customWidth="1" outlineLevel="1"/>
    <col min="30" max="30" width="5.5" style="18" customWidth="1" collapsed="1"/>
    <col min="31" max="31" width="3.5" style="18" hidden="1" customWidth="1" outlineLevel="1"/>
    <col min="32" max="32" width="6.1640625" style="19" customWidth="1" collapsed="1"/>
    <col min="33" max="33" width="5.5" style="18" hidden="1" customWidth="1" outlineLevel="1"/>
    <col min="34" max="34" width="7.6640625" style="19" customWidth="1" collapsed="1"/>
    <col min="35" max="35" width="6.6640625" style="18" hidden="1" customWidth="1" outlineLevel="1"/>
    <col min="36" max="36" width="6.1640625" style="19" customWidth="1" collapsed="1"/>
    <col min="37" max="37" width="5.5" style="18" hidden="1" customWidth="1" outlineLevel="1"/>
    <col min="38" max="38" width="5.33203125" style="19" customWidth="1" collapsed="1"/>
    <col min="39" max="39" width="6.5" style="18" hidden="1" customWidth="1" outlineLevel="1"/>
    <col min="40" max="40" width="6.1640625" style="19" customWidth="1" collapsed="1"/>
    <col min="41" max="41" width="5.5" style="18" hidden="1" customWidth="1" outlineLevel="1"/>
    <col min="42" max="42" width="6.1640625" style="19" customWidth="1" collapsed="1"/>
    <col min="43" max="43" width="5.5" style="20" hidden="1" customWidth="1" outlineLevel="1"/>
    <col min="44" max="44" width="7.6640625" style="21" hidden="1" customWidth="1" outlineLevel="1"/>
    <col min="45" max="45" width="6.1640625" style="20" customWidth="1"/>
    <col min="46" max="46" width="9.5" style="22" customWidth="1"/>
    <col min="47" max="47" width="10.6640625" style="22" customWidth="1"/>
    <col min="48" max="52" width="10" style="22" customWidth="1"/>
    <col min="53" max="53" width="45.83203125" style="23" customWidth="1"/>
    <col min="54" max="54" width="43.5" style="24" bestFit="1" customWidth="1"/>
    <col min="55" max="55" width="40.5" style="24" customWidth="1"/>
    <col min="56" max="16384" width="8.1640625" style="25"/>
  </cols>
  <sheetData>
    <row r="1" spans="1:55" ht="19" x14ac:dyDescent="0.25">
      <c r="A1" s="76" t="s">
        <v>184</v>
      </c>
      <c r="B1" s="68"/>
      <c r="C1" s="68"/>
      <c r="D1" s="68"/>
      <c r="E1" s="69"/>
      <c r="F1" s="70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71"/>
      <c r="AG1" s="68"/>
      <c r="AH1" s="71"/>
      <c r="AI1" s="68"/>
      <c r="AJ1" s="71"/>
      <c r="AK1" s="68"/>
      <c r="AL1" s="71"/>
      <c r="AM1" s="68"/>
      <c r="AN1" s="71"/>
      <c r="AO1" s="68"/>
      <c r="AP1" s="71"/>
      <c r="AQ1" s="72"/>
      <c r="AR1" s="73"/>
      <c r="AS1" s="72"/>
      <c r="AT1" s="74"/>
      <c r="AU1" s="74"/>
      <c r="AV1" s="74"/>
      <c r="AW1" s="74"/>
      <c r="AX1" s="74"/>
      <c r="AY1" s="74"/>
      <c r="AZ1" s="74"/>
      <c r="BA1" s="75"/>
    </row>
    <row r="2" spans="1:55" ht="22" customHeight="1" x14ac:dyDescent="0.2">
      <c r="A2" s="112" t="s">
        <v>32</v>
      </c>
      <c r="B2" s="113"/>
      <c r="C2" s="113"/>
      <c r="D2" s="113"/>
    </row>
    <row r="3" spans="1:55" s="35" customFormat="1" ht="60" x14ac:dyDescent="0.2">
      <c r="A3" s="26" t="s">
        <v>0</v>
      </c>
      <c r="B3" s="27" t="s">
        <v>1</v>
      </c>
      <c r="C3" s="27" t="s">
        <v>2</v>
      </c>
      <c r="D3" s="27" t="s">
        <v>33</v>
      </c>
      <c r="E3" s="27" t="s">
        <v>3</v>
      </c>
      <c r="F3" s="27" t="s">
        <v>4</v>
      </c>
      <c r="G3" s="27" t="s">
        <v>34</v>
      </c>
      <c r="H3" s="27" t="s">
        <v>181</v>
      </c>
      <c r="I3" s="27" t="s">
        <v>176</v>
      </c>
      <c r="J3" s="28" t="str">
        <f>'ESv3 Allowances'!B23</f>
        <v>Adv Video</v>
      </c>
      <c r="K3" s="27" t="s">
        <v>34</v>
      </c>
      <c r="L3" s="28" t="str">
        <f>'ESv3 Allowances'!B24</f>
        <v>Cable CARD</v>
      </c>
      <c r="M3" s="27" t="s">
        <v>34</v>
      </c>
      <c r="N3" s="28" t="str">
        <f>'ESv3 Allowances'!B25</f>
        <v>DVR</v>
      </c>
      <c r="O3" s="27" t="s">
        <v>34</v>
      </c>
      <c r="P3" s="28" t="str">
        <f>'ESv3 Allowances'!B26</f>
        <v>DOC-SIS</v>
      </c>
      <c r="Q3" s="27" t="s">
        <v>34</v>
      </c>
      <c r="R3" s="28" t="str">
        <f>'ESv3 Allowances'!B27</f>
        <v>HD</v>
      </c>
      <c r="S3" s="27" t="s">
        <v>34</v>
      </c>
      <c r="T3" s="28" t="str">
        <f>'ESv3 Allowances'!B28</f>
        <v>HNI</v>
      </c>
      <c r="U3" s="27" t="s">
        <v>34</v>
      </c>
      <c r="V3" s="28" t="str">
        <f>'ESv3 Allowances'!B29</f>
        <v>Multi-room</v>
      </c>
      <c r="W3" s="27" t="s">
        <v>34</v>
      </c>
      <c r="X3" s="28" t="str">
        <f>'ESv3 Allowances'!B30</f>
        <v>Multi-Stream Cable / Sat</v>
      </c>
      <c r="Y3" s="27" t="s">
        <v>34</v>
      </c>
      <c r="Z3" s="28" t="str">
        <f>'ESv3 Allowances'!B31</f>
        <v>Multi-Stream Terr / IP</v>
      </c>
      <c r="AA3" s="27" t="s">
        <v>34</v>
      </c>
      <c r="AB3" s="28" t="str">
        <f>'ESv3 Allowances'!B32</f>
        <v>RMP</v>
      </c>
      <c r="AC3" s="27" t="s">
        <v>34</v>
      </c>
      <c r="AD3" s="28" t="str">
        <f>'ESv3 Allowances'!B33</f>
        <v>RMR</v>
      </c>
      <c r="AE3" s="27" t="s">
        <v>34</v>
      </c>
      <c r="AF3" s="29" t="s">
        <v>35</v>
      </c>
      <c r="AG3" s="30" t="s">
        <v>36</v>
      </c>
      <c r="AH3" s="29" t="s">
        <v>5</v>
      </c>
      <c r="AI3" s="30" t="s">
        <v>37</v>
      </c>
      <c r="AJ3" s="29" t="s">
        <v>6</v>
      </c>
      <c r="AK3" s="30" t="s">
        <v>38</v>
      </c>
      <c r="AL3" s="29" t="s">
        <v>7</v>
      </c>
      <c r="AM3" s="30" t="s">
        <v>39</v>
      </c>
      <c r="AN3" s="29" t="s">
        <v>8</v>
      </c>
      <c r="AO3" s="30" t="s">
        <v>40</v>
      </c>
      <c r="AP3" s="29" t="s">
        <v>9</v>
      </c>
      <c r="AQ3" s="31" t="s">
        <v>41</v>
      </c>
      <c r="AR3" s="32" t="s">
        <v>42</v>
      </c>
      <c r="AS3" s="28" t="s">
        <v>186</v>
      </c>
      <c r="AT3" s="33" t="s">
        <v>102</v>
      </c>
      <c r="AU3" s="33" t="s">
        <v>180</v>
      </c>
      <c r="AV3" s="33" t="s">
        <v>194</v>
      </c>
      <c r="AW3" s="33" t="s">
        <v>195</v>
      </c>
      <c r="AX3" s="33" t="s">
        <v>206</v>
      </c>
      <c r="AY3" s="33" t="s">
        <v>190</v>
      </c>
      <c r="AZ3" s="33" t="s">
        <v>218</v>
      </c>
      <c r="BA3" s="34" t="s">
        <v>11</v>
      </c>
      <c r="BC3" s="36"/>
    </row>
    <row r="4" spans="1:55" x14ac:dyDescent="0.2">
      <c r="C4" s="17"/>
      <c r="D4" s="17"/>
      <c r="E4" s="17"/>
      <c r="G4" s="20">
        <f>IF(ISBLANK(F4),0,VLOOKUP($F4,'ESv3 Allowances'!$A$3:$B$8,2,FALSE))</f>
        <v>0</v>
      </c>
      <c r="K4" s="20">
        <f>IF(AND(NOT(ISBLANK(J4)),NOT(ISBLANK(VLOOKUP($F4,'ESv3 Allowances'!$A$3:$M$8,3,FALSE)))),VLOOKUP(J$3,'ESv3 Allowances'!$B$23:$C$33,2,FALSE),0)</f>
        <v>0</v>
      </c>
      <c r="M4" s="20">
        <f>IF(AND(NOT(ISBLANK(L4)),NOT(ISBLANK(VLOOKUP($F4,'ESv3 Allowances'!$A$3:$M$8,4,FALSE)))),VLOOKUP(L$3,'ESv3 Allowances'!$B$23:$C$33,2,FALSE),0)</f>
        <v>0</v>
      </c>
      <c r="O4" s="20">
        <f>IF(AND(NOT(ISBLANK(N4)),NOT(ISBLANK(VLOOKUP($F4,'ESv3 Allowances'!$A$3:$M$8,5,FALSE)))),VLOOKUP(N$3,'ESv3 Allowances'!$B$23:$C$33,2,FALSE),0)</f>
        <v>0</v>
      </c>
      <c r="Q4" s="20">
        <f>IF(AND(NOT(ISBLANK(P4)),NOT(ISBLANK(VLOOKUP($F4,'ESv3 Allowances'!$A$3:$M$8,6,FALSE)))),VLOOKUP(P$3,'ESv3 Allowances'!$B$23:$C$33,2,FALSE),0)</f>
        <v>0</v>
      </c>
      <c r="S4" s="20">
        <f>IF(AND(NOT(ISBLANK(R4)),NOT(ISBLANK(VLOOKUP($F4,'ESv3 Allowances'!$A$3:$M$8,7,FALSE)))),VLOOKUP(R$3,'ESv3 Allowances'!$B$23:$C$33,2,FALSE),0)</f>
        <v>0</v>
      </c>
      <c r="U4" s="20">
        <f>IF(AND(NOT(ISBLANK(T4)),ISBLANK(V4),NOT(ISBLANK(VLOOKUP($F4,'ESv3 Allowances'!$A$3:$M$8,8,FALSE)))),VLOOKUP(T$3,'ESv3 Allowances'!$B$23:$C$33,2,FALSE),0)</f>
        <v>0</v>
      </c>
      <c r="W4" s="20">
        <f>IF(AND(NOT(ISBLANK(V4)),NOT(ISBLANK(VLOOKUP($F4,'ESv3 Allowances'!$A$3:$M$8, 9,FALSE)))),VLOOKUP(V$3,'ESv3 Allowances'!$B$23:$C$33,2,FALSE),0)</f>
        <v>0</v>
      </c>
      <c r="Y4" s="20">
        <f>IF(AND(NOT(ISBLANK(X4)),NOT(ISBLANK(VLOOKUP($F4,'ESv3 Allowances'!$A$3:$M$8, 10,FALSE)))),VLOOKUP(X$3,'ESv3 Allowances'!$B$23:$C$33,2,FALSE),0)</f>
        <v>0</v>
      </c>
      <c r="AA4" s="20">
        <f>IF(AND(NOT(ISBLANK(Z4)),NOT(ISBLANK(VLOOKUP($F4,'ESv3 Allowances'!$A$3:$M$8, 11,FALSE)))),VLOOKUP(Z$3,'ESv3 Allowances'!$B$23:$C$33,2,FALSE),0)</f>
        <v>0</v>
      </c>
      <c r="AC4" s="20">
        <f>IF(AND(NOT(ISBLANK(AB4)),NOT(ISBLANK(VLOOKUP($F4,'ESv3 Allowances'!$A$3:$M$8, 12,FALSE)))),VLOOKUP(AB$3,'ESv3 Allowances'!$B$23:$C$33,2,FALSE),0)</f>
        <v>0</v>
      </c>
      <c r="AE4" s="20">
        <f>IF(AND(NOT(ISBLANK(AD4)),NOT(ISBLANK(VLOOKUP($F4,'ESv3 Allowances'!$A$3:$M$8, 13,FALSE)))),VLOOKUP(AD$3,'ESv3 Allowances'!$B$23:$C$33,2,FALSE),0)</f>
        <v>0</v>
      </c>
      <c r="AG4" s="22">
        <f>VLOOKUP(IF(ISBLANK($H4),0,2)+IF(ISBLANK($I4),0,1),'ESv3 Allowances'!$A$38:$G$41,4,FALSE)</f>
        <v>14</v>
      </c>
      <c r="AI4" s="22">
        <f>VLOOKUP(IF(ISBLANK($H4),0,2)+IF(ISBLANK($I4),0,1),'ESv3 Allowances'!$A$38:$G$41,5,FALSE)</f>
        <v>10</v>
      </c>
      <c r="AK4" s="22">
        <f>VLOOKUP(IF(ISBLANK($H4),0,2)+IF(ISBLANK($I4),0,1),'ESv3 Allowances'!$A$38:$G$41,6,FALSE)</f>
        <v>0</v>
      </c>
      <c r="AM4" s="22">
        <f>VLOOKUP(IF(ISBLANK($H4),0,2)+IF(ISBLANK($I4),0,1),'ESv3 Allowances'!$A$38:$G$41,7,FALSE)</f>
        <v>0</v>
      </c>
      <c r="AO4" s="22">
        <f t="shared" ref="AO4:AO67" si="0">IF(NOT(ISBLANK(N4)),2,(IF(NOT(ISBLANK(AB4)),2,(IF(NOT(ISBLANK(AD4)),2,0)))))</f>
        <v>0</v>
      </c>
      <c r="AQ4" s="20">
        <f t="shared" ref="AQ4:AQ67" si="1">IF(NOT(ISBLANK(N4)),3,(IF(NOT(ISBLANK(AB4)),0,(IF(NOT(ISBLANK(AD4)),1,0)))))</f>
        <v>0</v>
      </c>
      <c r="AR4" s="21">
        <f t="shared" ref="AR4:AR67" si="2">IF(OR(NOT(ISBLANK(N4)),NOT(ISBLANK(AB4)),NOT(ISBLANK(AD4))),IF(OR(ISBLANK(AN4),ISBLANK(AP4)),"ERROR",0.365*(((AN4-AF4)*AO4)+((AP4-AF4)*AQ4))),0)</f>
        <v>0</v>
      </c>
      <c r="AS4" s="20" t="str">
        <f t="shared" ref="AS4:AS67" si="3">IF(ISBLANK(F4),"",G4+K4+M4+O4+Q4+S4+MAX(U4,W4)+Y4+AA4+MAX(AC4,AE4))</f>
        <v/>
      </c>
      <c r="AT4" s="22" t="str">
        <f>IF(ISBLANK(F4),"",(IF(OR(AND(NOT(ISBLANK(H4)),ISBLANK(AJ4)),AND(NOT(ISBLANK(I4)),ISBLANK(AL4)),ISBLANK(AH4)),"Incomplete",0.365*(AF4*AG4+AH4*AI4+AJ4*AK4+AL4*AM4)+AR4)))</f>
        <v/>
      </c>
      <c r="AU4" s="19"/>
      <c r="AV4" s="19"/>
      <c r="AW4" s="22" t="str">
        <f>IF(ISBLANK(F4),"",AS4+AV4)</f>
        <v/>
      </c>
      <c r="AX4" s="92" t="str">
        <f>IF(OR(AT4="",AT4=0,AU4="",AU4=0),"",IF(AU4&lt;=0.95*AW4,"Yes",(IF(AU4&lt;=AW4,"Warn","No"))))</f>
        <v/>
      </c>
      <c r="AY4" s="19"/>
      <c r="AZ4" s="99"/>
      <c r="BA4" s="37">
        <v>1</v>
      </c>
    </row>
    <row r="5" spans="1:55" x14ac:dyDescent="0.2">
      <c r="C5" s="17"/>
      <c r="D5" s="17"/>
      <c r="E5" s="17"/>
      <c r="G5" s="20">
        <f>IF(ISBLANK(F5),0,VLOOKUP($F5,'ESv3 Allowances'!$A$3:$B$8,2,FALSE))</f>
        <v>0</v>
      </c>
      <c r="K5" s="20">
        <f>IF(AND(NOT(ISBLANK(J5)),NOT(ISBLANK(VLOOKUP($F5,'ESv3 Allowances'!$A$3:$M$8,3,FALSE)))),VLOOKUP(J$3,'ESv3 Allowances'!$B$23:$C$33,2,FALSE),0)</f>
        <v>0</v>
      </c>
      <c r="M5" s="20">
        <f>IF(AND(NOT(ISBLANK(L5)),NOT(ISBLANK(VLOOKUP($F5,'ESv3 Allowances'!$A$3:$M$8,4,FALSE)))),VLOOKUP(L$3,'ESv3 Allowances'!$B$23:$C$33,2,FALSE),0)</f>
        <v>0</v>
      </c>
      <c r="O5" s="20">
        <f>IF(AND(NOT(ISBLANK(N5)),NOT(ISBLANK(VLOOKUP($F5,'ESv3 Allowances'!$A$3:$M$8,5,FALSE)))),VLOOKUP(N$3,'ESv3 Allowances'!$B$23:$C$33,2,FALSE),0)</f>
        <v>0</v>
      </c>
      <c r="Q5" s="20">
        <f>IF(AND(NOT(ISBLANK(P5)),NOT(ISBLANK(VLOOKUP($F5,'ESv3 Allowances'!$A$3:$M$8,6,FALSE)))),VLOOKUP(P$3,'ESv3 Allowances'!$B$23:$C$33,2,FALSE),0)</f>
        <v>0</v>
      </c>
      <c r="S5" s="20">
        <f>IF(AND(NOT(ISBLANK(R5)),NOT(ISBLANK(VLOOKUP($F5,'ESv3 Allowances'!$A$3:$M$8,7,FALSE)))),VLOOKUP(R$3,'ESv3 Allowances'!$B$23:$C$33,2,FALSE),0)</f>
        <v>0</v>
      </c>
      <c r="U5" s="20">
        <f>IF(AND(NOT(ISBLANK(T5)),ISBLANK(V5),NOT(ISBLANK(VLOOKUP($F5,'ESv3 Allowances'!$A$3:$M$8,8,FALSE)))),VLOOKUP(T$3,'ESv3 Allowances'!$B$23:$C$33,2,FALSE),0)</f>
        <v>0</v>
      </c>
      <c r="W5" s="20">
        <f>IF(AND(NOT(ISBLANK(V5)),NOT(ISBLANK(VLOOKUP($F5,'ESv3 Allowances'!$A$3:$M$8, 9,FALSE)))),VLOOKUP(V$3,'ESv3 Allowances'!$B$23:$C$33,2,FALSE),0)</f>
        <v>0</v>
      </c>
      <c r="Y5" s="20">
        <f>IF(AND(NOT(ISBLANK(X5)),NOT(ISBLANK(VLOOKUP($F5,'ESv3 Allowances'!$A$3:$M$8, 10,FALSE)))),VLOOKUP(X$3,'ESv3 Allowances'!$B$23:$C$33,2,FALSE),0)</f>
        <v>0</v>
      </c>
      <c r="AA5" s="20">
        <f>IF(AND(NOT(ISBLANK(Z5)),NOT(ISBLANK(VLOOKUP($F5,'ESv3 Allowances'!$A$3:$M$8, 11,FALSE)))),VLOOKUP(Z$3,'ESv3 Allowances'!$B$23:$C$33,2,FALSE),0)</f>
        <v>0</v>
      </c>
      <c r="AC5" s="20">
        <f>IF(AND(NOT(ISBLANK(AB5)),NOT(ISBLANK(VLOOKUP($F5,'ESv3 Allowances'!$A$3:$M$8, 12,FALSE)))),VLOOKUP(AB$3,'ESv3 Allowances'!$B$23:$C$33,2,FALSE),0)</f>
        <v>0</v>
      </c>
      <c r="AE5" s="20">
        <f>IF(AND(NOT(ISBLANK(AD5)),NOT(ISBLANK(VLOOKUP($F5,'ESv3 Allowances'!$A$3:$M$8, 13,FALSE)))),VLOOKUP(AD$3,'ESv3 Allowances'!$B$23:$C$33,2,FALSE),0)</f>
        <v>0</v>
      </c>
      <c r="AG5" s="22">
        <f>VLOOKUP(IF(ISBLANK($H5),0,2)+IF(ISBLANK($I5),0,1),'ESv3 Allowances'!$A$38:$G$41,4,FALSE)</f>
        <v>14</v>
      </c>
      <c r="AI5" s="22">
        <f>VLOOKUP(IF(ISBLANK($H5),0,2)+IF(ISBLANK($I5),0,1),'ESv3 Allowances'!$A$38:$G$41,5,FALSE)</f>
        <v>10</v>
      </c>
      <c r="AK5" s="22">
        <f>VLOOKUP(IF(ISBLANK($H5),0,2)+IF(ISBLANK($I5),0,1),'ESv3 Allowances'!$A$38:$G$41,6,FALSE)</f>
        <v>0</v>
      </c>
      <c r="AM5" s="22">
        <f>VLOOKUP(IF(ISBLANK($H5),0,2)+IF(ISBLANK($I5),0,1),'ESv3 Allowances'!$A$38:$G$41,7,FALSE)</f>
        <v>0</v>
      </c>
      <c r="AO5" s="22">
        <f t="shared" si="0"/>
        <v>0</v>
      </c>
      <c r="AQ5" s="20">
        <f t="shared" si="1"/>
        <v>0</v>
      </c>
      <c r="AR5" s="21">
        <f t="shared" si="2"/>
        <v>0</v>
      </c>
      <c r="AS5" s="20" t="str">
        <f t="shared" si="3"/>
        <v/>
      </c>
      <c r="AT5" s="22" t="str">
        <f t="shared" ref="AT5:AT68" si="4">IF(ISBLANK(F5),"",(IF(OR(AND(NOT(ISBLANK(H5)),ISBLANK(AJ5)),AND(NOT(ISBLANK(I5)),ISBLANK(AL5)),ISBLANK(AH5)),"Incomplete",0.365*(AF5*AG5+AH5*AI5+AJ5*AK5+AL5*AM5)+AR5)))</f>
        <v/>
      </c>
      <c r="AU5" s="19"/>
      <c r="AV5" s="19"/>
      <c r="AW5" s="22" t="str">
        <f t="shared" ref="AW5:AW68" si="5">IF(ISBLANK(F5),"",AS5+AV5)</f>
        <v/>
      </c>
      <c r="AX5" s="92" t="str">
        <f t="shared" ref="AX5:AX68" si="6">IF(OR(AT5="",AT5=0,AU5="",AU5=0),"",IF(AU5&lt;=0.95*AW5,"Yes",(IF(AU5&lt;=AW5,"Warn","No"))))</f>
        <v/>
      </c>
      <c r="AY5" s="19"/>
      <c r="AZ5" s="99"/>
      <c r="BA5" s="37"/>
    </row>
    <row r="6" spans="1:55" x14ac:dyDescent="0.2">
      <c r="C6" s="17"/>
      <c r="D6" s="17"/>
      <c r="E6" s="17"/>
      <c r="G6" s="20">
        <f>IF(ISBLANK(F6),0,VLOOKUP($F6,'ESv3 Allowances'!$A$3:$B$8,2,FALSE))</f>
        <v>0</v>
      </c>
      <c r="K6" s="20">
        <f>IF(AND(NOT(ISBLANK(J6)),NOT(ISBLANK(VLOOKUP($F6,'ESv3 Allowances'!$A$3:$M$8,3,FALSE)))),VLOOKUP(J$3,'ESv3 Allowances'!$B$23:$C$33,2,FALSE),0)</f>
        <v>0</v>
      </c>
      <c r="M6" s="20">
        <f>IF(AND(NOT(ISBLANK(L6)),NOT(ISBLANK(VLOOKUP($F6,'ESv3 Allowances'!$A$3:$M$8,4,FALSE)))),VLOOKUP(L$3,'ESv3 Allowances'!$B$23:$C$33,2,FALSE),0)</f>
        <v>0</v>
      </c>
      <c r="O6" s="20">
        <f>IF(AND(NOT(ISBLANK(N6)),NOT(ISBLANK(VLOOKUP($F6,'ESv3 Allowances'!$A$3:$M$8,5,FALSE)))),VLOOKUP(N$3,'ESv3 Allowances'!$B$23:$C$33,2,FALSE),0)</f>
        <v>0</v>
      </c>
      <c r="Q6" s="20">
        <f>IF(AND(NOT(ISBLANK(P6)),NOT(ISBLANK(VLOOKUP($F6,'ESv3 Allowances'!$A$3:$M$8,6,FALSE)))),VLOOKUP(P$3,'ESv3 Allowances'!$B$23:$C$33,2,FALSE),0)</f>
        <v>0</v>
      </c>
      <c r="S6" s="20">
        <f>IF(AND(NOT(ISBLANK(R6)),NOT(ISBLANK(VLOOKUP($F6,'ESv3 Allowances'!$A$3:$M$8,7,FALSE)))),VLOOKUP(R$3,'ESv3 Allowances'!$B$23:$C$33,2,FALSE),0)</f>
        <v>0</v>
      </c>
      <c r="U6" s="20">
        <f>IF(AND(NOT(ISBLANK(T6)),ISBLANK(V6),NOT(ISBLANK(VLOOKUP($F6,'ESv3 Allowances'!$A$3:$M$8,8,FALSE)))),VLOOKUP(T$3,'ESv3 Allowances'!$B$23:$C$33,2,FALSE),0)</f>
        <v>0</v>
      </c>
      <c r="W6" s="20">
        <f>IF(AND(NOT(ISBLANK(V6)),NOT(ISBLANK(VLOOKUP($F6,'ESv3 Allowances'!$A$3:$M$8, 9,FALSE)))),VLOOKUP(V$3,'ESv3 Allowances'!$B$23:$C$33,2,FALSE),0)</f>
        <v>0</v>
      </c>
      <c r="Y6" s="20">
        <f>IF(AND(NOT(ISBLANK(X6)),NOT(ISBLANK(VLOOKUP($F6,'ESv3 Allowances'!$A$3:$M$8, 10,FALSE)))),VLOOKUP(X$3,'ESv3 Allowances'!$B$23:$C$33,2,FALSE),0)</f>
        <v>0</v>
      </c>
      <c r="AA6" s="20">
        <f>IF(AND(NOT(ISBLANK(Z6)),NOT(ISBLANK(VLOOKUP($F6,'ESv3 Allowances'!$A$3:$M$8, 11,FALSE)))),VLOOKUP(Z$3,'ESv3 Allowances'!$B$23:$C$33,2,FALSE),0)</f>
        <v>0</v>
      </c>
      <c r="AC6" s="20">
        <f>IF(AND(NOT(ISBLANK(AB6)),NOT(ISBLANK(VLOOKUP($F6,'ESv3 Allowances'!$A$3:$M$8, 12,FALSE)))),VLOOKUP(AB$3,'ESv3 Allowances'!$B$23:$C$33,2,FALSE),0)</f>
        <v>0</v>
      </c>
      <c r="AE6" s="20">
        <f>IF(AND(NOT(ISBLANK(AD6)),NOT(ISBLANK(VLOOKUP($F6,'ESv3 Allowances'!$A$3:$M$8, 13,FALSE)))),VLOOKUP(AD$3,'ESv3 Allowances'!$B$23:$C$33,2,FALSE),0)</f>
        <v>0</v>
      </c>
      <c r="AG6" s="22">
        <f>VLOOKUP(IF(ISBLANK($H6),0,2)+IF(ISBLANK($I6),0,1),'ESv3 Allowances'!$A$38:$G$41,4,FALSE)</f>
        <v>14</v>
      </c>
      <c r="AI6" s="22">
        <f>VLOOKUP(IF(ISBLANK($H6),0,2)+IF(ISBLANK($I6),0,1),'ESv3 Allowances'!$A$38:$G$41,5,FALSE)</f>
        <v>10</v>
      </c>
      <c r="AK6" s="22">
        <f>VLOOKUP(IF(ISBLANK($H6),0,2)+IF(ISBLANK($I6),0,1),'ESv3 Allowances'!$A$38:$G$41,6,FALSE)</f>
        <v>0</v>
      </c>
      <c r="AM6" s="22">
        <f>VLOOKUP(IF(ISBLANK($H6),0,2)+IF(ISBLANK($I6),0,1),'ESv3 Allowances'!$A$38:$G$41,7,FALSE)</f>
        <v>0</v>
      </c>
      <c r="AO6" s="22">
        <f t="shared" si="0"/>
        <v>0</v>
      </c>
      <c r="AQ6" s="20">
        <f t="shared" si="1"/>
        <v>0</v>
      </c>
      <c r="AR6" s="21">
        <f t="shared" si="2"/>
        <v>0</v>
      </c>
      <c r="AS6" s="20" t="str">
        <f t="shared" si="3"/>
        <v/>
      </c>
      <c r="AT6" s="22" t="str">
        <f t="shared" si="4"/>
        <v/>
      </c>
      <c r="AU6" s="19"/>
      <c r="AV6" s="19"/>
      <c r="AW6" s="22" t="str">
        <f t="shared" si="5"/>
        <v/>
      </c>
      <c r="AX6" s="92" t="str">
        <f t="shared" si="6"/>
        <v/>
      </c>
      <c r="AY6" s="19"/>
      <c r="AZ6" s="99"/>
      <c r="BA6" s="37"/>
    </row>
    <row r="7" spans="1:55" x14ac:dyDescent="0.2">
      <c r="C7" s="17"/>
      <c r="D7" s="17"/>
      <c r="E7" s="17"/>
      <c r="G7" s="20">
        <f>IF(ISBLANK(F7),0,VLOOKUP($F7,'ESv3 Allowances'!$A$3:$B$8,2,FALSE))</f>
        <v>0</v>
      </c>
      <c r="K7" s="20">
        <f>IF(AND(NOT(ISBLANK(J7)),NOT(ISBLANK(VLOOKUP($F7,'ESv3 Allowances'!$A$3:$M$8,3,FALSE)))),VLOOKUP(J$3,'ESv3 Allowances'!$B$23:$C$33,2,FALSE),0)</f>
        <v>0</v>
      </c>
      <c r="M7" s="20">
        <f>IF(AND(NOT(ISBLANK(L7)),NOT(ISBLANK(VLOOKUP($F7,'ESv3 Allowances'!$A$3:$M$8,4,FALSE)))),VLOOKUP(L$3,'ESv3 Allowances'!$B$23:$C$33,2,FALSE),0)</f>
        <v>0</v>
      </c>
      <c r="O7" s="20">
        <f>IF(AND(NOT(ISBLANK(N7)),NOT(ISBLANK(VLOOKUP($F7,'ESv3 Allowances'!$A$3:$M$8,5,FALSE)))),VLOOKUP(N$3,'ESv3 Allowances'!$B$23:$C$33,2,FALSE),0)</f>
        <v>0</v>
      </c>
      <c r="Q7" s="20">
        <f>IF(AND(NOT(ISBLANK(P7)),NOT(ISBLANK(VLOOKUP($F7,'ESv3 Allowances'!$A$3:$M$8,6,FALSE)))),VLOOKUP(P$3,'ESv3 Allowances'!$B$23:$C$33,2,FALSE),0)</f>
        <v>0</v>
      </c>
      <c r="S7" s="20">
        <f>IF(AND(NOT(ISBLANK(R7)),NOT(ISBLANK(VLOOKUP($F7,'ESv3 Allowances'!$A$3:$M$8,7,FALSE)))),VLOOKUP(R$3,'ESv3 Allowances'!$B$23:$C$33,2,FALSE),0)</f>
        <v>0</v>
      </c>
      <c r="U7" s="20">
        <f>IF(AND(NOT(ISBLANK(T7)),ISBLANK(V7),NOT(ISBLANK(VLOOKUP($F7,'ESv3 Allowances'!$A$3:$M$8,8,FALSE)))),VLOOKUP(T$3,'ESv3 Allowances'!$B$23:$C$33,2,FALSE),0)</f>
        <v>0</v>
      </c>
      <c r="W7" s="20">
        <f>IF(AND(NOT(ISBLANK(V7)),NOT(ISBLANK(VLOOKUP($F7,'ESv3 Allowances'!$A$3:$M$8, 9,FALSE)))),VLOOKUP(V$3,'ESv3 Allowances'!$B$23:$C$33,2,FALSE),0)</f>
        <v>0</v>
      </c>
      <c r="Y7" s="20">
        <f>IF(AND(NOT(ISBLANK(X7)),NOT(ISBLANK(VLOOKUP($F7,'ESv3 Allowances'!$A$3:$M$8, 10,FALSE)))),VLOOKUP(X$3,'ESv3 Allowances'!$B$23:$C$33,2,FALSE),0)</f>
        <v>0</v>
      </c>
      <c r="AA7" s="20">
        <f>IF(AND(NOT(ISBLANK(Z7)),NOT(ISBLANK(VLOOKUP($F7,'ESv3 Allowances'!$A$3:$M$8, 11,FALSE)))),VLOOKUP(Z$3,'ESv3 Allowances'!$B$23:$C$33,2,FALSE),0)</f>
        <v>0</v>
      </c>
      <c r="AC7" s="20">
        <f>IF(AND(NOT(ISBLANK(AB7)),NOT(ISBLANK(VLOOKUP($F7,'ESv3 Allowances'!$A$3:$M$8, 12,FALSE)))),VLOOKUP(AB$3,'ESv3 Allowances'!$B$23:$C$33,2,FALSE),0)</f>
        <v>0</v>
      </c>
      <c r="AE7" s="20">
        <f>IF(AND(NOT(ISBLANK(AD7)),NOT(ISBLANK(VLOOKUP($F7,'ESv3 Allowances'!$A$3:$M$8, 13,FALSE)))),VLOOKUP(AD$3,'ESv3 Allowances'!$B$23:$C$33,2,FALSE),0)</f>
        <v>0</v>
      </c>
      <c r="AG7" s="22">
        <f>VLOOKUP(IF(ISBLANK($H7),0,2)+IF(ISBLANK($I7),0,1),'ESv3 Allowances'!$A$38:$G$41,4,FALSE)</f>
        <v>14</v>
      </c>
      <c r="AI7" s="22">
        <f>VLOOKUP(IF(ISBLANK($H7),0,2)+IF(ISBLANK($I7),0,1),'ESv3 Allowances'!$A$38:$G$41,5,FALSE)</f>
        <v>10</v>
      </c>
      <c r="AK7" s="22">
        <f>VLOOKUP(IF(ISBLANK($H7),0,2)+IF(ISBLANK($I7),0,1),'ESv3 Allowances'!$A$38:$G$41,6,FALSE)</f>
        <v>0</v>
      </c>
      <c r="AM7" s="22">
        <f>VLOOKUP(IF(ISBLANK($H7),0,2)+IF(ISBLANK($I7),0,1),'ESv3 Allowances'!$A$38:$G$41,7,FALSE)</f>
        <v>0</v>
      </c>
      <c r="AO7" s="22">
        <f t="shared" si="0"/>
        <v>0</v>
      </c>
      <c r="AQ7" s="20">
        <f t="shared" si="1"/>
        <v>0</v>
      </c>
      <c r="AR7" s="21">
        <f t="shared" si="2"/>
        <v>0</v>
      </c>
      <c r="AS7" s="20" t="str">
        <f t="shared" si="3"/>
        <v/>
      </c>
      <c r="AT7" s="22" t="str">
        <f t="shared" si="4"/>
        <v/>
      </c>
      <c r="AU7" s="19"/>
      <c r="AV7" s="19"/>
      <c r="AW7" s="22" t="str">
        <f t="shared" si="5"/>
        <v/>
      </c>
      <c r="AX7" s="92" t="str">
        <f t="shared" si="6"/>
        <v/>
      </c>
      <c r="AY7" s="19"/>
      <c r="AZ7" s="99"/>
      <c r="BA7" s="37"/>
    </row>
    <row r="8" spans="1:55" x14ac:dyDescent="0.2">
      <c r="C8" s="17"/>
      <c r="D8" s="17"/>
      <c r="E8" s="17"/>
      <c r="G8" s="20">
        <f>IF(ISBLANK(F8),0,VLOOKUP($F8,'ESv3 Allowances'!$A$3:$B$8,2,FALSE))</f>
        <v>0</v>
      </c>
      <c r="K8" s="20">
        <f>IF(AND(NOT(ISBLANK(J8)),NOT(ISBLANK(VLOOKUP($F8,'ESv3 Allowances'!$A$3:$M$8,3,FALSE)))),VLOOKUP(J$3,'ESv3 Allowances'!$B$23:$C$33,2,FALSE),0)</f>
        <v>0</v>
      </c>
      <c r="M8" s="20">
        <f>IF(AND(NOT(ISBLANK(L8)),NOT(ISBLANK(VLOOKUP($F8,'ESv3 Allowances'!$A$3:$M$8,4,FALSE)))),VLOOKUP(L$3,'ESv3 Allowances'!$B$23:$C$33,2,FALSE),0)</f>
        <v>0</v>
      </c>
      <c r="O8" s="20">
        <f>IF(AND(NOT(ISBLANK(N8)),NOT(ISBLANK(VLOOKUP($F8,'ESv3 Allowances'!$A$3:$M$8,5,FALSE)))),VLOOKUP(N$3,'ESv3 Allowances'!$B$23:$C$33,2,FALSE),0)</f>
        <v>0</v>
      </c>
      <c r="Q8" s="20">
        <f>IF(AND(NOT(ISBLANK(P8)),NOT(ISBLANK(VLOOKUP($F8,'ESv3 Allowances'!$A$3:$M$8,6,FALSE)))),VLOOKUP(P$3,'ESv3 Allowances'!$B$23:$C$33,2,FALSE),0)</f>
        <v>0</v>
      </c>
      <c r="S8" s="20">
        <f>IF(AND(NOT(ISBLANK(R8)),NOT(ISBLANK(VLOOKUP($F8,'ESv3 Allowances'!$A$3:$M$8,7,FALSE)))),VLOOKUP(R$3,'ESv3 Allowances'!$B$23:$C$33,2,FALSE),0)</f>
        <v>0</v>
      </c>
      <c r="U8" s="20">
        <f>IF(AND(NOT(ISBLANK(T8)),ISBLANK(V8),NOT(ISBLANK(VLOOKUP($F8,'ESv3 Allowances'!$A$3:$M$8,8,FALSE)))),VLOOKUP(T$3,'ESv3 Allowances'!$B$23:$C$33,2,FALSE),0)</f>
        <v>0</v>
      </c>
      <c r="W8" s="20">
        <f>IF(AND(NOT(ISBLANK(V8)),NOT(ISBLANK(VLOOKUP($F8,'ESv3 Allowances'!$A$3:$M$8, 9,FALSE)))),VLOOKUP(V$3,'ESv3 Allowances'!$B$23:$C$33,2,FALSE),0)</f>
        <v>0</v>
      </c>
      <c r="Y8" s="20">
        <f>IF(AND(NOT(ISBLANK(X8)),NOT(ISBLANK(VLOOKUP($F8,'ESv3 Allowances'!$A$3:$M$8, 10,FALSE)))),VLOOKUP(X$3,'ESv3 Allowances'!$B$23:$C$33,2,FALSE),0)</f>
        <v>0</v>
      </c>
      <c r="AA8" s="20">
        <f>IF(AND(NOT(ISBLANK(Z8)),NOT(ISBLANK(VLOOKUP($F8,'ESv3 Allowances'!$A$3:$M$8, 11,FALSE)))),VLOOKUP(Z$3,'ESv3 Allowances'!$B$23:$C$33,2,FALSE),0)</f>
        <v>0</v>
      </c>
      <c r="AC8" s="20">
        <f>IF(AND(NOT(ISBLANK(AB8)),NOT(ISBLANK(VLOOKUP($F8,'ESv3 Allowances'!$A$3:$M$8, 12,FALSE)))),VLOOKUP(AB$3,'ESv3 Allowances'!$B$23:$C$33,2,FALSE),0)</f>
        <v>0</v>
      </c>
      <c r="AE8" s="20">
        <f>IF(AND(NOT(ISBLANK(AD8)),NOT(ISBLANK(VLOOKUP($F8,'ESv3 Allowances'!$A$3:$M$8, 13,FALSE)))),VLOOKUP(AD$3,'ESv3 Allowances'!$B$23:$C$33,2,FALSE),0)</f>
        <v>0</v>
      </c>
      <c r="AG8" s="22">
        <f>VLOOKUP(IF(ISBLANK($H8),0,2)+IF(ISBLANK($I8),0,1),'ESv3 Allowances'!$A$38:$G$41,4,FALSE)</f>
        <v>14</v>
      </c>
      <c r="AI8" s="22">
        <f>VLOOKUP(IF(ISBLANK($H8),0,2)+IF(ISBLANK($I8),0,1),'ESv3 Allowances'!$A$38:$G$41,5,FALSE)</f>
        <v>10</v>
      </c>
      <c r="AK8" s="22">
        <f>VLOOKUP(IF(ISBLANK($H8),0,2)+IF(ISBLANK($I8),0,1),'ESv3 Allowances'!$A$38:$G$41,6,FALSE)</f>
        <v>0</v>
      </c>
      <c r="AM8" s="22">
        <f>VLOOKUP(IF(ISBLANK($H8),0,2)+IF(ISBLANK($I8),0,1),'ESv3 Allowances'!$A$38:$G$41,7,FALSE)</f>
        <v>0</v>
      </c>
      <c r="AO8" s="22">
        <f t="shared" si="0"/>
        <v>0</v>
      </c>
      <c r="AQ8" s="20">
        <f t="shared" si="1"/>
        <v>0</v>
      </c>
      <c r="AR8" s="21">
        <f t="shared" si="2"/>
        <v>0</v>
      </c>
      <c r="AS8" s="20" t="str">
        <f t="shared" si="3"/>
        <v/>
      </c>
      <c r="AT8" s="22" t="str">
        <f t="shared" si="4"/>
        <v/>
      </c>
      <c r="AU8" s="19"/>
      <c r="AV8" s="19"/>
      <c r="AW8" s="22" t="str">
        <f t="shared" si="5"/>
        <v/>
      </c>
      <c r="AX8" s="92" t="str">
        <f t="shared" si="6"/>
        <v/>
      </c>
      <c r="AY8" s="19"/>
      <c r="AZ8" s="99"/>
      <c r="BA8" s="37"/>
    </row>
    <row r="9" spans="1:55" x14ac:dyDescent="0.2">
      <c r="C9" s="17"/>
      <c r="D9" s="17"/>
      <c r="E9" s="17"/>
      <c r="G9" s="20">
        <f>IF(ISBLANK(F9),0,VLOOKUP($F9,'ESv3 Allowances'!$A$3:$B$8,2,FALSE))</f>
        <v>0</v>
      </c>
      <c r="K9" s="20">
        <f>IF(AND(NOT(ISBLANK(J9)),NOT(ISBLANK(VLOOKUP($F9,'ESv3 Allowances'!$A$3:$M$8,3,FALSE)))),VLOOKUP(J$3,'ESv3 Allowances'!$B$23:$C$33,2,FALSE),0)</f>
        <v>0</v>
      </c>
      <c r="M9" s="20">
        <f>IF(AND(NOT(ISBLANK(L9)),NOT(ISBLANK(VLOOKUP($F9,'ESv3 Allowances'!$A$3:$M$8,4,FALSE)))),VLOOKUP(L$3,'ESv3 Allowances'!$B$23:$C$33,2,FALSE),0)</f>
        <v>0</v>
      </c>
      <c r="O9" s="20">
        <f>IF(AND(NOT(ISBLANK(N9)),NOT(ISBLANK(VLOOKUP($F9,'ESv3 Allowances'!$A$3:$M$8,5,FALSE)))),VLOOKUP(N$3,'ESv3 Allowances'!$B$23:$C$33,2,FALSE),0)</f>
        <v>0</v>
      </c>
      <c r="Q9" s="20">
        <f>IF(AND(NOT(ISBLANK(P9)),NOT(ISBLANK(VLOOKUP($F9,'ESv3 Allowances'!$A$3:$M$8,6,FALSE)))),VLOOKUP(P$3,'ESv3 Allowances'!$B$23:$C$33,2,FALSE),0)</f>
        <v>0</v>
      </c>
      <c r="S9" s="20">
        <f>IF(AND(NOT(ISBLANK(R9)),NOT(ISBLANK(VLOOKUP($F9,'ESv3 Allowances'!$A$3:$M$8,7,FALSE)))),VLOOKUP(R$3,'ESv3 Allowances'!$B$23:$C$33,2,FALSE),0)</f>
        <v>0</v>
      </c>
      <c r="U9" s="20">
        <f>IF(AND(NOT(ISBLANK(T9)),ISBLANK(V9),NOT(ISBLANK(VLOOKUP($F9,'ESv3 Allowances'!$A$3:$M$8,8,FALSE)))),VLOOKUP(T$3,'ESv3 Allowances'!$B$23:$C$33,2,FALSE),0)</f>
        <v>0</v>
      </c>
      <c r="W9" s="20">
        <f>IF(AND(NOT(ISBLANK(V9)),NOT(ISBLANK(VLOOKUP($F9,'ESv3 Allowances'!$A$3:$M$8, 9,FALSE)))),VLOOKUP(V$3,'ESv3 Allowances'!$B$23:$C$33,2,FALSE),0)</f>
        <v>0</v>
      </c>
      <c r="Y9" s="20">
        <f>IF(AND(NOT(ISBLANK(X9)),NOT(ISBLANK(VLOOKUP($F9,'ESv3 Allowances'!$A$3:$M$8, 10,FALSE)))),VLOOKUP(X$3,'ESv3 Allowances'!$B$23:$C$33,2,FALSE),0)</f>
        <v>0</v>
      </c>
      <c r="AA9" s="20">
        <f>IF(AND(NOT(ISBLANK(Z9)),NOT(ISBLANK(VLOOKUP($F9,'ESv3 Allowances'!$A$3:$M$8, 11,FALSE)))),VLOOKUP(Z$3,'ESv3 Allowances'!$B$23:$C$33,2,FALSE),0)</f>
        <v>0</v>
      </c>
      <c r="AC9" s="20">
        <f>IF(AND(NOT(ISBLANK(AB9)),NOT(ISBLANK(VLOOKUP($F9,'ESv3 Allowances'!$A$3:$M$8, 12,FALSE)))),VLOOKUP(AB$3,'ESv3 Allowances'!$B$23:$C$33,2,FALSE),0)</f>
        <v>0</v>
      </c>
      <c r="AE9" s="20">
        <f>IF(AND(NOT(ISBLANK(AD9)),NOT(ISBLANK(VLOOKUP($F9,'ESv3 Allowances'!$A$3:$M$8, 13,FALSE)))),VLOOKUP(AD$3,'ESv3 Allowances'!$B$23:$C$33,2,FALSE),0)</f>
        <v>0</v>
      </c>
      <c r="AG9" s="22">
        <f>VLOOKUP(IF(ISBLANK($H9),0,2)+IF(ISBLANK($I9),0,1),'ESv3 Allowances'!$A$38:$G$41,4,FALSE)</f>
        <v>14</v>
      </c>
      <c r="AI9" s="22">
        <f>VLOOKUP(IF(ISBLANK($H9),0,2)+IF(ISBLANK($I9),0,1),'ESv3 Allowances'!$A$38:$G$41,5,FALSE)</f>
        <v>10</v>
      </c>
      <c r="AK9" s="22">
        <f>VLOOKUP(IF(ISBLANK($H9),0,2)+IF(ISBLANK($I9),0,1),'ESv3 Allowances'!$A$38:$G$41,6,FALSE)</f>
        <v>0</v>
      </c>
      <c r="AM9" s="22">
        <f>VLOOKUP(IF(ISBLANK($H9),0,2)+IF(ISBLANK($I9),0,1),'ESv3 Allowances'!$A$38:$G$41,7,FALSE)</f>
        <v>0</v>
      </c>
      <c r="AO9" s="22">
        <f t="shared" si="0"/>
        <v>0</v>
      </c>
      <c r="AQ9" s="20">
        <f t="shared" si="1"/>
        <v>0</v>
      </c>
      <c r="AR9" s="21">
        <f t="shared" si="2"/>
        <v>0</v>
      </c>
      <c r="AS9" s="20" t="str">
        <f t="shared" si="3"/>
        <v/>
      </c>
      <c r="AT9" s="22" t="str">
        <f t="shared" si="4"/>
        <v/>
      </c>
      <c r="AU9" s="19"/>
      <c r="AV9" s="19"/>
      <c r="AW9" s="22" t="str">
        <f t="shared" si="5"/>
        <v/>
      </c>
      <c r="AX9" s="92" t="str">
        <f t="shared" si="6"/>
        <v/>
      </c>
      <c r="AY9" s="19"/>
      <c r="AZ9" s="99"/>
      <c r="BA9" s="37"/>
    </row>
    <row r="10" spans="1:55" x14ac:dyDescent="0.2">
      <c r="E10" s="17"/>
      <c r="G10" s="20">
        <f>IF(ISBLANK(F10),0,VLOOKUP($F10,'ESv3 Allowances'!$A$3:$B$8,2,FALSE))</f>
        <v>0</v>
      </c>
      <c r="K10" s="20">
        <f>IF(AND(NOT(ISBLANK(J10)),NOT(ISBLANK(VLOOKUP($F10,'ESv3 Allowances'!$A$3:$M$8,3,FALSE)))),VLOOKUP(J$3,'ESv3 Allowances'!$B$23:$C$33,2,FALSE),0)</f>
        <v>0</v>
      </c>
      <c r="M10" s="20">
        <f>IF(AND(NOT(ISBLANK(L10)),NOT(ISBLANK(VLOOKUP($F10,'ESv3 Allowances'!$A$3:$M$8,4,FALSE)))),VLOOKUP(L$3,'ESv3 Allowances'!$B$23:$C$33,2,FALSE),0)</f>
        <v>0</v>
      </c>
      <c r="O10" s="20">
        <f>IF(AND(NOT(ISBLANK(N10)),NOT(ISBLANK(VLOOKUP($F10,'ESv3 Allowances'!$A$3:$M$8,5,FALSE)))),VLOOKUP(N$3,'ESv3 Allowances'!$B$23:$C$33,2,FALSE),0)</f>
        <v>0</v>
      </c>
      <c r="Q10" s="20">
        <f>IF(AND(NOT(ISBLANK(P10)),NOT(ISBLANK(VLOOKUP($F10,'ESv3 Allowances'!$A$3:$M$8,6,FALSE)))),VLOOKUP(P$3,'ESv3 Allowances'!$B$23:$C$33,2,FALSE),0)</f>
        <v>0</v>
      </c>
      <c r="S10" s="20">
        <f>IF(AND(NOT(ISBLANK(R10)),NOT(ISBLANK(VLOOKUP($F10,'ESv3 Allowances'!$A$3:$M$8,7,FALSE)))),VLOOKUP(R$3,'ESv3 Allowances'!$B$23:$C$33,2,FALSE),0)</f>
        <v>0</v>
      </c>
      <c r="U10" s="20">
        <f>IF(AND(NOT(ISBLANK(T10)),ISBLANK(V10),NOT(ISBLANK(VLOOKUP($F10,'ESv3 Allowances'!$A$3:$M$8,8,FALSE)))),VLOOKUP(T$3,'ESv3 Allowances'!$B$23:$C$33,2,FALSE),0)</f>
        <v>0</v>
      </c>
      <c r="W10" s="20">
        <f>IF(AND(NOT(ISBLANK(V10)),NOT(ISBLANK(VLOOKUP($F10,'ESv3 Allowances'!$A$3:$M$8, 9,FALSE)))),VLOOKUP(V$3,'ESv3 Allowances'!$B$23:$C$33,2,FALSE),0)</f>
        <v>0</v>
      </c>
      <c r="Y10" s="20">
        <f>IF(AND(NOT(ISBLANK(X10)),NOT(ISBLANK(VLOOKUP($F10,'ESv3 Allowances'!$A$3:$M$8, 10,FALSE)))),VLOOKUP(X$3,'ESv3 Allowances'!$B$23:$C$33,2,FALSE),0)</f>
        <v>0</v>
      </c>
      <c r="AA10" s="20">
        <f>IF(AND(NOT(ISBLANK(Z10)),NOT(ISBLANK(VLOOKUP($F10,'ESv3 Allowances'!$A$3:$M$8, 11,FALSE)))),VLOOKUP(Z$3,'ESv3 Allowances'!$B$23:$C$33,2,FALSE),0)</f>
        <v>0</v>
      </c>
      <c r="AC10" s="20">
        <f>IF(AND(NOT(ISBLANK(AB10)),NOT(ISBLANK(VLOOKUP($F10,'ESv3 Allowances'!$A$3:$M$8, 12,FALSE)))),VLOOKUP(AB$3,'ESv3 Allowances'!$B$23:$C$33,2,FALSE),0)</f>
        <v>0</v>
      </c>
      <c r="AE10" s="20">
        <f>IF(AND(NOT(ISBLANK(AD10)),NOT(ISBLANK(VLOOKUP($F10,'ESv3 Allowances'!$A$3:$M$8, 13,FALSE)))),VLOOKUP(AD$3,'ESv3 Allowances'!$B$23:$C$33,2,FALSE),0)</f>
        <v>0</v>
      </c>
      <c r="AG10" s="22">
        <f>VLOOKUP(IF(ISBLANK($H10),0,2)+IF(ISBLANK($I10),0,1),'ESv3 Allowances'!$A$38:$G$41,4,FALSE)</f>
        <v>14</v>
      </c>
      <c r="AI10" s="22">
        <f>VLOOKUP(IF(ISBLANK($H10),0,2)+IF(ISBLANK($I10),0,1),'ESv3 Allowances'!$A$38:$G$41,5,FALSE)</f>
        <v>10</v>
      </c>
      <c r="AK10" s="22">
        <f>VLOOKUP(IF(ISBLANK($H10),0,2)+IF(ISBLANK($I10),0,1),'ESv3 Allowances'!$A$38:$G$41,6,FALSE)</f>
        <v>0</v>
      </c>
      <c r="AM10" s="22">
        <f>VLOOKUP(IF(ISBLANK($H10),0,2)+IF(ISBLANK($I10),0,1),'ESv3 Allowances'!$A$38:$G$41,7,FALSE)</f>
        <v>0</v>
      </c>
      <c r="AO10" s="22">
        <f t="shared" si="0"/>
        <v>0</v>
      </c>
      <c r="AQ10" s="20">
        <f t="shared" si="1"/>
        <v>0</v>
      </c>
      <c r="AR10" s="21">
        <f t="shared" si="2"/>
        <v>0</v>
      </c>
      <c r="AS10" s="20" t="str">
        <f t="shared" si="3"/>
        <v/>
      </c>
      <c r="AT10" s="22" t="str">
        <f t="shared" si="4"/>
        <v/>
      </c>
      <c r="AU10" s="19"/>
      <c r="AV10" s="19"/>
      <c r="AW10" s="22" t="str">
        <f t="shared" si="5"/>
        <v/>
      </c>
      <c r="AX10" s="92" t="str">
        <f t="shared" si="6"/>
        <v/>
      </c>
      <c r="AY10" s="19"/>
      <c r="AZ10" s="99"/>
    </row>
    <row r="11" spans="1:55" x14ac:dyDescent="0.2">
      <c r="E11" s="17"/>
      <c r="G11" s="20">
        <f>IF(ISBLANK(F11),0,VLOOKUP($F11,'ESv3 Allowances'!$A$3:$B$8,2,FALSE))</f>
        <v>0</v>
      </c>
      <c r="K11" s="20">
        <f>IF(AND(NOT(ISBLANK(J11)),NOT(ISBLANK(VLOOKUP($F11,'ESv3 Allowances'!$A$3:$M$8,3,FALSE)))),VLOOKUP(J$3,'ESv3 Allowances'!$B$23:$C$33,2,FALSE),0)</f>
        <v>0</v>
      </c>
      <c r="M11" s="20">
        <f>IF(AND(NOT(ISBLANK(L11)),NOT(ISBLANK(VLOOKUP($F11,'ESv3 Allowances'!$A$3:$M$8,4,FALSE)))),VLOOKUP(L$3,'ESv3 Allowances'!$B$23:$C$33,2,FALSE),0)</f>
        <v>0</v>
      </c>
      <c r="O11" s="20">
        <f>IF(AND(NOT(ISBLANK(N11)),NOT(ISBLANK(VLOOKUP($F11,'ESv3 Allowances'!$A$3:$M$8,5,FALSE)))),VLOOKUP(N$3,'ESv3 Allowances'!$B$23:$C$33,2,FALSE),0)</f>
        <v>0</v>
      </c>
      <c r="Q11" s="20">
        <f>IF(AND(NOT(ISBLANK(P11)),NOT(ISBLANK(VLOOKUP($F11,'ESv3 Allowances'!$A$3:$M$8,6,FALSE)))),VLOOKUP(P$3,'ESv3 Allowances'!$B$23:$C$33,2,FALSE),0)</f>
        <v>0</v>
      </c>
      <c r="S11" s="20">
        <f>IF(AND(NOT(ISBLANK(R11)),NOT(ISBLANK(VLOOKUP($F11,'ESv3 Allowances'!$A$3:$M$8,7,FALSE)))),VLOOKUP(R$3,'ESv3 Allowances'!$B$23:$C$33,2,FALSE),0)</f>
        <v>0</v>
      </c>
      <c r="U11" s="20">
        <f>IF(AND(NOT(ISBLANK(T11)),ISBLANK(V11),NOT(ISBLANK(VLOOKUP($F11,'ESv3 Allowances'!$A$3:$M$8,8,FALSE)))),VLOOKUP(T$3,'ESv3 Allowances'!$B$23:$C$33,2,FALSE),0)</f>
        <v>0</v>
      </c>
      <c r="W11" s="20">
        <f>IF(AND(NOT(ISBLANK(V11)),NOT(ISBLANK(VLOOKUP($F11,'ESv3 Allowances'!$A$3:$M$8, 9,FALSE)))),VLOOKUP(V$3,'ESv3 Allowances'!$B$23:$C$33,2,FALSE),0)</f>
        <v>0</v>
      </c>
      <c r="Y11" s="20">
        <f>IF(AND(NOT(ISBLANK(X11)),NOT(ISBLANK(VLOOKUP($F11,'ESv3 Allowances'!$A$3:$M$8, 10,FALSE)))),VLOOKUP(X$3,'ESv3 Allowances'!$B$23:$C$33,2,FALSE),0)</f>
        <v>0</v>
      </c>
      <c r="AA11" s="20">
        <f>IF(AND(NOT(ISBLANK(Z11)),NOT(ISBLANK(VLOOKUP($F11,'ESv3 Allowances'!$A$3:$M$8, 11,FALSE)))),VLOOKUP(Z$3,'ESv3 Allowances'!$B$23:$C$33,2,FALSE),0)</f>
        <v>0</v>
      </c>
      <c r="AC11" s="20">
        <f>IF(AND(NOT(ISBLANK(AB11)),NOT(ISBLANK(VLOOKUP($F11,'ESv3 Allowances'!$A$3:$M$8, 12,FALSE)))),VLOOKUP(AB$3,'ESv3 Allowances'!$B$23:$C$33,2,FALSE),0)</f>
        <v>0</v>
      </c>
      <c r="AE11" s="20">
        <f>IF(AND(NOT(ISBLANK(AD11)),NOT(ISBLANK(VLOOKUP($F11,'ESv3 Allowances'!$A$3:$M$8, 13,FALSE)))),VLOOKUP(AD$3,'ESv3 Allowances'!$B$23:$C$33,2,FALSE),0)</f>
        <v>0</v>
      </c>
      <c r="AG11" s="22">
        <f>VLOOKUP(IF(ISBLANK($H11),0,2)+IF(ISBLANK($I11),0,1),'ESv3 Allowances'!$A$38:$G$41,4,FALSE)</f>
        <v>14</v>
      </c>
      <c r="AI11" s="22">
        <f>VLOOKUP(IF(ISBLANK($H11),0,2)+IF(ISBLANK($I11),0,1),'ESv3 Allowances'!$A$38:$G$41,5,FALSE)</f>
        <v>10</v>
      </c>
      <c r="AK11" s="22">
        <f>VLOOKUP(IF(ISBLANK($H11),0,2)+IF(ISBLANK($I11),0,1),'ESv3 Allowances'!$A$38:$G$41,6,FALSE)</f>
        <v>0</v>
      </c>
      <c r="AM11" s="22">
        <f>VLOOKUP(IF(ISBLANK($H11),0,2)+IF(ISBLANK($I11),0,1),'ESv3 Allowances'!$A$38:$G$41,7,FALSE)</f>
        <v>0</v>
      </c>
      <c r="AO11" s="22">
        <f t="shared" si="0"/>
        <v>0</v>
      </c>
      <c r="AQ11" s="20">
        <f t="shared" si="1"/>
        <v>0</v>
      </c>
      <c r="AR11" s="21">
        <f t="shared" si="2"/>
        <v>0</v>
      </c>
      <c r="AS11" s="20" t="str">
        <f t="shared" si="3"/>
        <v/>
      </c>
      <c r="AT11" s="22" t="str">
        <f t="shared" si="4"/>
        <v/>
      </c>
      <c r="AU11" s="19"/>
      <c r="AV11" s="19"/>
      <c r="AW11" s="22" t="str">
        <f t="shared" si="5"/>
        <v/>
      </c>
      <c r="AX11" s="92" t="str">
        <f t="shared" si="6"/>
        <v/>
      </c>
      <c r="AY11" s="19"/>
      <c r="AZ11" s="99"/>
    </row>
    <row r="12" spans="1:55" x14ac:dyDescent="0.2">
      <c r="E12" s="17"/>
      <c r="G12" s="20">
        <f>IF(ISBLANK(F12),0,VLOOKUP($F12,'ESv3 Allowances'!$A$3:$B$8,2,FALSE))</f>
        <v>0</v>
      </c>
      <c r="K12" s="20">
        <f>IF(AND(NOT(ISBLANK(J12)),NOT(ISBLANK(VLOOKUP($F12,'ESv3 Allowances'!$A$3:$M$8,3,FALSE)))),VLOOKUP(J$3,'ESv3 Allowances'!$B$23:$C$33,2,FALSE),0)</f>
        <v>0</v>
      </c>
      <c r="M12" s="20">
        <f>IF(AND(NOT(ISBLANK(L12)),NOT(ISBLANK(VLOOKUP($F12,'ESv3 Allowances'!$A$3:$M$8,4,FALSE)))),VLOOKUP(L$3,'ESv3 Allowances'!$B$23:$C$33,2,FALSE),0)</f>
        <v>0</v>
      </c>
      <c r="O12" s="20">
        <f>IF(AND(NOT(ISBLANK(N12)),NOT(ISBLANK(VLOOKUP($F12,'ESv3 Allowances'!$A$3:$M$8,5,FALSE)))),VLOOKUP(N$3,'ESv3 Allowances'!$B$23:$C$33,2,FALSE),0)</f>
        <v>0</v>
      </c>
      <c r="Q12" s="20">
        <f>IF(AND(NOT(ISBLANK(P12)),NOT(ISBLANK(VLOOKUP($F12,'ESv3 Allowances'!$A$3:$M$8,6,FALSE)))),VLOOKUP(P$3,'ESv3 Allowances'!$B$23:$C$33,2,FALSE),0)</f>
        <v>0</v>
      </c>
      <c r="S12" s="20">
        <f>IF(AND(NOT(ISBLANK(R12)),NOT(ISBLANK(VLOOKUP($F12,'ESv3 Allowances'!$A$3:$M$8,7,FALSE)))),VLOOKUP(R$3,'ESv3 Allowances'!$B$23:$C$33,2,FALSE),0)</f>
        <v>0</v>
      </c>
      <c r="U12" s="20">
        <f>IF(AND(NOT(ISBLANK(T12)),ISBLANK(V12),NOT(ISBLANK(VLOOKUP($F12,'ESv3 Allowances'!$A$3:$M$8,8,FALSE)))),VLOOKUP(T$3,'ESv3 Allowances'!$B$23:$C$33,2,FALSE),0)</f>
        <v>0</v>
      </c>
      <c r="W12" s="20">
        <f>IF(AND(NOT(ISBLANK(V12)),NOT(ISBLANK(VLOOKUP($F12,'ESv3 Allowances'!$A$3:$M$8, 9,FALSE)))),VLOOKUP(V$3,'ESv3 Allowances'!$B$23:$C$33,2,FALSE),0)</f>
        <v>0</v>
      </c>
      <c r="Y12" s="20">
        <f>IF(AND(NOT(ISBLANK(X12)),NOT(ISBLANK(VLOOKUP($F12,'ESv3 Allowances'!$A$3:$M$8, 10,FALSE)))),VLOOKUP(X$3,'ESv3 Allowances'!$B$23:$C$33,2,FALSE),0)</f>
        <v>0</v>
      </c>
      <c r="AA12" s="20">
        <f>IF(AND(NOT(ISBLANK(Z12)),NOT(ISBLANK(VLOOKUP($F12,'ESv3 Allowances'!$A$3:$M$8, 11,FALSE)))),VLOOKUP(Z$3,'ESv3 Allowances'!$B$23:$C$33,2,FALSE),0)</f>
        <v>0</v>
      </c>
      <c r="AC12" s="20">
        <f>IF(AND(NOT(ISBLANK(AB12)),NOT(ISBLANK(VLOOKUP($F12,'ESv3 Allowances'!$A$3:$M$8, 12,FALSE)))),VLOOKUP(AB$3,'ESv3 Allowances'!$B$23:$C$33,2,FALSE),0)</f>
        <v>0</v>
      </c>
      <c r="AE12" s="20">
        <f>IF(AND(NOT(ISBLANK(AD12)),NOT(ISBLANK(VLOOKUP($F12,'ESv3 Allowances'!$A$3:$M$8, 13,FALSE)))),VLOOKUP(AD$3,'ESv3 Allowances'!$B$23:$C$33,2,FALSE),0)</f>
        <v>0</v>
      </c>
      <c r="AG12" s="22">
        <f>VLOOKUP(IF(ISBLANK($H12),0,2)+IF(ISBLANK($I12),0,1),'ESv3 Allowances'!$A$38:$G$41,4,FALSE)</f>
        <v>14</v>
      </c>
      <c r="AI12" s="22">
        <f>VLOOKUP(IF(ISBLANK($H12),0,2)+IF(ISBLANK($I12),0,1),'ESv3 Allowances'!$A$38:$G$41,5,FALSE)</f>
        <v>10</v>
      </c>
      <c r="AK12" s="22">
        <f>VLOOKUP(IF(ISBLANK($H12),0,2)+IF(ISBLANK($I12),0,1),'ESv3 Allowances'!$A$38:$G$41,6,FALSE)</f>
        <v>0</v>
      </c>
      <c r="AM12" s="22">
        <f>VLOOKUP(IF(ISBLANK($H12),0,2)+IF(ISBLANK($I12),0,1),'ESv3 Allowances'!$A$38:$G$41,7,FALSE)</f>
        <v>0</v>
      </c>
      <c r="AO12" s="22">
        <f t="shared" si="0"/>
        <v>0</v>
      </c>
      <c r="AQ12" s="20">
        <f t="shared" si="1"/>
        <v>0</v>
      </c>
      <c r="AR12" s="21">
        <f t="shared" si="2"/>
        <v>0</v>
      </c>
      <c r="AS12" s="20" t="str">
        <f t="shared" si="3"/>
        <v/>
      </c>
      <c r="AT12" s="22" t="str">
        <f t="shared" si="4"/>
        <v/>
      </c>
      <c r="AU12" s="19"/>
      <c r="AV12" s="19"/>
      <c r="AW12" s="22" t="str">
        <f t="shared" si="5"/>
        <v/>
      </c>
      <c r="AX12" s="92" t="str">
        <f t="shared" si="6"/>
        <v/>
      </c>
      <c r="AY12" s="19"/>
      <c r="AZ12" s="99"/>
    </row>
    <row r="13" spans="1:55" x14ac:dyDescent="0.2">
      <c r="E13" s="17"/>
      <c r="G13" s="20">
        <f>IF(ISBLANK(F13),0,VLOOKUP($F13,'ESv3 Allowances'!$A$3:$B$8,2,FALSE))</f>
        <v>0</v>
      </c>
      <c r="K13" s="20">
        <f>IF(AND(NOT(ISBLANK(J13)),NOT(ISBLANK(VLOOKUP($F13,'ESv3 Allowances'!$A$3:$M$8,3,FALSE)))),VLOOKUP(J$3,'ESv3 Allowances'!$B$23:$C$33,2,FALSE),0)</f>
        <v>0</v>
      </c>
      <c r="M13" s="20">
        <f>IF(AND(NOT(ISBLANK(L13)),NOT(ISBLANK(VLOOKUP($F13,'ESv3 Allowances'!$A$3:$M$8,4,FALSE)))),VLOOKUP(L$3,'ESv3 Allowances'!$B$23:$C$33,2,FALSE),0)</f>
        <v>0</v>
      </c>
      <c r="O13" s="20">
        <f>IF(AND(NOT(ISBLANK(N13)),NOT(ISBLANK(VLOOKUP($F13,'ESv3 Allowances'!$A$3:$M$8,5,FALSE)))),VLOOKUP(N$3,'ESv3 Allowances'!$B$23:$C$33,2,FALSE),0)</f>
        <v>0</v>
      </c>
      <c r="Q13" s="20">
        <f>IF(AND(NOT(ISBLANK(P13)),NOT(ISBLANK(VLOOKUP($F13,'ESv3 Allowances'!$A$3:$M$8,6,FALSE)))),VLOOKUP(P$3,'ESv3 Allowances'!$B$23:$C$33,2,FALSE),0)</f>
        <v>0</v>
      </c>
      <c r="S13" s="20">
        <f>IF(AND(NOT(ISBLANK(R13)),NOT(ISBLANK(VLOOKUP($F13,'ESv3 Allowances'!$A$3:$M$8,7,FALSE)))),VLOOKUP(R$3,'ESv3 Allowances'!$B$23:$C$33,2,FALSE),0)</f>
        <v>0</v>
      </c>
      <c r="U13" s="20">
        <f>IF(AND(NOT(ISBLANK(T13)),ISBLANK(V13),NOT(ISBLANK(VLOOKUP($F13,'ESv3 Allowances'!$A$3:$M$8,8,FALSE)))),VLOOKUP(T$3,'ESv3 Allowances'!$B$23:$C$33,2,FALSE),0)</f>
        <v>0</v>
      </c>
      <c r="W13" s="20">
        <f>IF(AND(NOT(ISBLANK(V13)),NOT(ISBLANK(VLOOKUP($F13,'ESv3 Allowances'!$A$3:$M$8, 9,FALSE)))),VLOOKUP(V$3,'ESv3 Allowances'!$B$23:$C$33,2,FALSE),0)</f>
        <v>0</v>
      </c>
      <c r="Y13" s="20">
        <f>IF(AND(NOT(ISBLANK(X13)),NOT(ISBLANK(VLOOKUP($F13,'ESv3 Allowances'!$A$3:$M$8, 10,FALSE)))),VLOOKUP(X$3,'ESv3 Allowances'!$B$23:$C$33,2,FALSE),0)</f>
        <v>0</v>
      </c>
      <c r="AA13" s="20">
        <f>IF(AND(NOT(ISBLANK(Z13)),NOT(ISBLANK(VLOOKUP($F13,'ESv3 Allowances'!$A$3:$M$8, 11,FALSE)))),VLOOKUP(Z$3,'ESv3 Allowances'!$B$23:$C$33,2,FALSE),0)</f>
        <v>0</v>
      </c>
      <c r="AC13" s="20">
        <f>IF(AND(NOT(ISBLANK(AB13)),NOT(ISBLANK(VLOOKUP($F13,'ESv3 Allowances'!$A$3:$M$8, 12,FALSE)))),VLOOKUP(AB$3,'ESv3 Allowances'!$B$23:$C$33,2,FALSE),0)</f>
        <v>0</v>
      </c>
      <c r="AE13" s="20">
        <f>IF(AND(NOT(ISBLANK(AD13)),NOT(ISBLANK(VLOOKUP($F13,'ESv3 Allowances'!$A$3:$M$8, 13,FALSE)))),VLOOKUP(AD$3,'ESv3 Allowances'!$B$23:$C$33,2,FALSE),0)</f>
        <v>0</v>
      </c>
      <c r="AG13" s="22">
        <f>VLOOKUP(IF(ISBLANK($H13),0,2)+IF(ISBLANK($I13),0,1),'ESv3 Allowances'!$A$38:$G$41,4,FALSE)</f>
        <v>14</v>
      </c>
      <c r="AI13" s="22">
        <f>VLOOKUP(IF(ISBLANK($H13),0,2)+IF(ISBLANK($I13),0,1),'ESv3 Allowances'!$A$38:$G$41,5,FALSE)</f>
        <v>10</v>
      </c>
      <c r="AK13" s="22">
        <f>VLOOKUP(IF(ISBLANK($H13),0,2)+IF(ISBLANK($I13),0,1),'ESv3 Allowances'!$A$38:$G$41,6,FALSE)</f>
        <v>0</v>
      </c>
      <c r="AM13" s="22">
        <f>VLOOKUP(IF(ISBLANK($H13),0,2)+IF(ISBLANK($I13),0,1),'ESv3 Allowances'!$A$38:$G$41,7,FALSE)</f>
        <v>0</v>
      </c>
      <c r="AO13" s="22">
        <f t="shared" si="0"/>
        <v>0</v>
      </c>
      <c r="AQ13" s="20">
        <f t="shared" si="1"/>
        <v>0</v>
      </c>
      <c r="AR13" s="21">
        <f t="shared" si="2"/>
        <v>0</v>
      </c>
      <c r="AS13" s="20" t="str">
        <f t="shared" si="3"/>
        <v/>
      </c>
      <c r="AT13" s="22" t="str">
        <f t="shared" si="4"/>
        <v/>
      </c>
      <c r="AU13" s="19"/>
      <c r="AV13" s="19"/>
      <c r="AW13" s="22" t="str">
        <f t="shared" si="5"/>
        <v/>
      </c>
      <c r="AX13" s="92" t="str">
        <f t="shared" si="6"/>
        <v/>
      </c>
      <c r="AY13" s="19"/>
      <c r="AZ13" s="99"/>
    </row>
    <row r="14" spans="1:55" x14ac:dyDescent="0.2">
      <c r="E14" s="17"/>
      <c r="G14" s="20">
        <f>IF(ISBLANK(F14),0,VLOOKUP($F14,'ESv3 Allowances'!$A$3:$B$8,2,FALSE))</f>
        <v>0</v>
      </c>
      <c r="K14" s="20">
        <f>IF(AND(NOT(ISBLANK(J14)),NOT(ISBLANK(VLOOKUP($F14,'ESv3 Allowances'!$A$3:$M$8,3,FALSE)))),VLOOKUP(J$3,'ESv3 Allowances'!$B$23:$C$33,2,FALSE),0)</f>
        <v>0</v>
      </c>
      <c r="M14" s="20">
        <f>IF(AND(NOT(ISBLANK(L14)),NOT(ISBLANK(VLOOKUP($F14,'ESv3 Allowances'!$A$3:$M$8,4,FALSE)))),VLOOKUP(L$3,'ESv3 Allowances'!$B$23:$C$33,2,FALSE),0)</f>
        <v>0</v>
      </c>
      <c r="O14" s="20">
        <f>IF(AND(NOT(ISBLANK(N14)),NOT(ISBLANK(VLOOKUP($F14,'ESv3 Allowances'!$A$3:$M$8,5,FALSE)))),VLOOKUP(N$3,'ESv3 Allowances'!$B$23:$C$33,2,FALSE),0)</f>
        <v>0</v>
      </c>
      <c r="Q14" s="20">
        <f>IF(AND(NOT(ISBLANK(P14)),NOT(ISBLANK(VLOOKUP($F14,'ESv3 Allowances'!$A$3:$M$8,6,FALSE)))),VLOOKUP(P$3,'ESv3 Allowances'!$B$23:$C$33,2,FALSE),0)</f>
        <v>0</v>
      </c>
      <c r="S14" s="20">
        <f>IF(AND(NOT(ISBLANK(R14)),NOT(ISBLANK(VLOOKUP($F14,'ESv3 Allowances'!$A$3:$M$8,7,FALSE)))),VLOOKUP(R$3,'ESv3 Allowances'!$B$23:$C$33,2,FALSE),0)</f>
        <v>0</v>
      </c>
      <c r="U14" s="20">
        <f>IF(AND(NOT(ISBLANK(T14)),ISBLANK(V14),NOT(ISBLANK(VLOOKUP($F14,'ESv3 Allowances'!$A$3:$M$8,8,FALSE)))),VLOOKUP(T$3,'ESv3 Allowances'!$B$23:$C$33,2,FALSE),0)</f>
        <v>0</v>
      </c>
      <c r="W14" s="20">
        <f>IF(AND(NOT(ISBLANK(V14)),NOT(ISBLANK(VLOOKUP($F14,'ESv3 Allowances'!$A$3:$M$8, 9,FALSE)))),VLOOKUP(V$3,'ESv3 Allowances'!$B$23:$C$33,2,FALSE),0)</f>
        <v>0</v>
      </c>
      <c r="Y14" s="20">
        <f>IF(AND(NOT(ISBLANK(X14)),NOT(ISBLANK(VLOOKUP($F14,'ESv3 Allowances'!$A$3:$M$8, 10,FALSE)))),VLOOKUP(X$3,'ESv3 Allowances'!$B$23:$C$33,2,FALSE),0)</f>
        <v>0</v>
      </c>
      <c r="AA14" s="20">
        <f>IF(AND(NOT(ISBLANK(Z14)),NOT(ISBLANK(VLOOKUP($F14,'ESv3 Allowances'!$A$3:$M$8, 11,FALSE)))),VLOOKUP(Z$3,'ESv3 Allowances'!$B$23:$C$33,2,FALSE),0)</f>
        <v>0</v>
      </c>
      <c r="AC14" s="20">
        <f>IF(AND(NOT(ISBLANK(AB14)),NOT(ISBLANK(VLOOKUP($F14,'ESv3 Allowances'!$A$3:$M$8, 12,FALSE)))),VLOOKUP(AB$3,'ESv3 Allowances'!$B$23:$C$33,2,FALSE),0)</f>
        <v>0</v>
      </c>
      <c r="AE14" s="20">
        <f>IF(AND(NOT(ISBLANK(AD14)),NOT(ISBLANK(VLOOKUP($F14,'ESv3 Allowances'!$A$3:$M$8, 13,FALSE)))),VLOOKUP(AD$3,'ESv3 Allowances'!$B$23:$C$33,2,FALSE),0)</f>
        <v>0</v>
      </c>
      <c r="AG14" s="22">
        <f>VLOOKUP(IF(ISBLANK($H14),0,2)+IF(ISBLANK($I14),0,1),'ESv3 Allowances'!$A$38:$G$41,4,FALSE)</f>
        <v>14</v>
      </c>
      <c r="AI14" s="22">
        <f>VLOOKUP(IF(ISBLANK($H14),0,2)+IF(ISBLANK($I14),0,1),'ESv3 Allowances'!$A$38:$G$41,5,FALSE)</f>
        <v>10</v>
      </c>
      <c r="AK14" s="22">
        <f>VLOOKUP(IF(ISBLANK($H14),0,2)+IF(ISBLANK($I14),0,1),'ESv3 Allowances'!$A$38:$G$41,6,FALSE)</f>
        <v>0</v>
      </c>
      <c r="AM14" s="22">
        <f>VLOOKUP(IF(ISBLANK($H14),0,2)+IF(ISBLANK($I14),0,1),'ESv3 Allowances'!$A$38:$G$41,7,FALSE)</f>
        <v>0</v>
      </c>
      <c r="AO14" s="22">
        <f t="shared" si="0"/>
        <v>0</v>
      </c>
      <c r="AQ14" s="20">
        <f t="shared" si="1"/>
        <v>0</v>
      </c>
      <c r="AR14" s="21">
        <f t="shared" si="2"/>
        <v>0</v>
      </c>
      <c r="AS14" s="20" t="str">
        <f t="shared" si="3"/>
        <v/>
      </c>
      <c r="AT14" s="22" t="str">
        <f t="shared" si="4"/>
        <v/>
      </c>
      <c r="AU14" s="19"/>
      <c r="AV14" s="19"/>
      <c r="AW14" s="22" t="str">
        <f t="shared" si="5"/>
        <v/>
      </c>
      <c r="AX14" s="92" t="str">
        <f t="shared" si="6"/>
        <v/>
      </c>
      <c r="AY14" s="19"/>
      <c r="AZ14" s="99"/>
    </row>
    <row r="15" spans="1:55" x14ac:dyDescent="0.2">
      <c r="E15" s="17"/>
      <c r="G15" s="20">
        <f>IF(ISBLANK(F15),0,VLOOKUP($F15,'ESv3 Allowances'!$A$3:$B$8,2,FALSE))</f>
        <v>0</v>
      </c>
      <c r="K15" s="20">
        <f>IF(AND(NOT(ISBLANK(J15)),NOT(ISBLANK(VLOOKUP($F15,'ESv3 Allowances'!$A$3:$M$8,3,FALSE)))),VLOOKUP(J$3,'ESv3 Allowances'!$B$23:$C$33,2,FALSE),0)</f>
        <v>0</v>
      </c>
      <c r="M15" s="20">
        <f>IF(AND(NOT(ISBLANK(L15)),NOT(ISBLANK(VLOOKUP($F15,'ESv3 Allowances'!$A$3:$M$8,4,FALSE)))),VLOOKUP(L$3,'ESv3 Allowances'!$B$23:$C$33,2,FALSE),0)</f>
        <v>0</v>
      </c>
      <c r="O15" s="20">
        <f>IF(AND(NOT(ISBLANK(N15)),NOT(ISBLANK(VLOOKUP($F15,'ESv3 Allowances'!$A$3:$M$8,5,FALSE)))),VLOOKUP(N$3,'ESv3 Allowances'!$B$23:$C$33,2,FALSE),0)</f>
        <v>0</v>
      </c>
      <c r="Q15" s="20">
        <f>IF(AND(NOT(ISBLANK(P15)),NOT(ISBLANK(VLOOKUP($F15,'ESv3 Allowances'!$A$3:$M$8,6,FALSE)))),VLOOKUP(P$3,'ESv3 Allowances'!$B$23:$C$33,2,FALSE),0)</f>
        <v>0</v>
      </c>
      <c r="S15" s="20">
        <f>IF(AND(NOT(ISBLANK(R15)),NOT(ISBLANK(VLOOKUP($F15,'ESv3 Allowances'!$A$3:$M$8,7,FALSE)))),VLOOKUP(R$3,'ESv3 Allowances'!$B$23:$C$33,2,FALSE),0)</f>
        <v>0</v>
      </c>
      <c r="U15" s="20">
        <f>IF(AND(NOT(ISBLANK(T15)),ISBLANK(V15),NOT(ISBLANK(VLOOKUP($F15,'ESv3 Allowances'!$A$3:$M$8,8,FALSE)))),VLOOKUP(T$3,'ESv3 Allowances'!$B$23:$C$33,2,FALSE),0)</f>
        <v>0</v>
      </c>
      <c r="W15" s="20">
        <f>IF(AND(NOT(ISBLANK(V15)),NOT(ISBLANK(VLOOKUP($F15,'ESv3 Allowances'!$A$3:$M$8, 9,FALSE)))),VLOOKUP(V$3,'ESv3 Allowances'!$B$23:$C$33,2,FALSE),0)</f>
        <v>0</v>
      </c>
      <c r="Y15" s="20">
        <f>IF(AND(NOT(ISBLANK(X15)),NOT(ISBLANK(VLOOKUP($F15,'ESv3 Allowances'!$A$3:$M$8, 10,FALSE)))),VLOOKUP(X$3,'ESv3 Allowances'!$B$23:$C$33,2,FALSE),0)</f>
        <v>0</v>
      </c>
      <c r="AA15" s="20">
        <f>IF(AND(NOT(ISBLANK(Z15)),NOT(ISBLANK(VLOOKUP($F15,'ESv3 Allowances'!$A$3:$M$8, 11,FALSE)))),VLOOKUP(Z$3,'ESv3 Allowances'!$B$23:$C$33,2,FALSE),0)</f>
        <v>0</v>
      </c>
      <c r="AC15" s="20">
        <f>IF(AND(NOT(ISBLANK(AB15)),NOT(ISBLANK(VLOOKUP($F15,'ESv3 Allowances'!$A$3:$M$8, 12,FALSE)))),VLOOKUP(AB$3,'ESv3 Allowances'!$B$23:$C$33,2,FALSE),0)</f>
        <v>0</v>
      </c>
      <c r="AE15" s="20">
        <f>IF(AND(NOT(ISBLANK(AD15)),NOT(ISBLANK(VLOOKUP($F15,'ESv3 Allowances'!$A$3:$M$8, 13,FALSE)))),VLOOKUP(AD$3,'ESv3 Allowances'!$B$23:$C$33,2,FALSE),0)</f>
        <v>0</v>
      </c>
      <c r="AG15" s="22">
        <f>VLOOKUP(IF(ISBLANK($H15),0,2)+IF(ISBLANK($I15),0,1),'ESv3 Allowances'!$A$38:$G$41,4,FALSE)</f>
        <v>14</v>
      </c>
      <c r="AI15" s="22">
        <f>VLOOKUP(IF(ISBLANK($H15),0,2)+IF(ISBLANK($I15),0,1),'ESv3 Allowances'!$A$38:$G$41,5,FALSE)</f>
        <v>10</v>
      </c>
      <c r="AK15" s="22">
        <f>VLOOKUP(IF(ISBLANK($H15),0,2)+IF(ISBLANK($I15),0,1),'ESv3 Allowances'!$A$38:$G$41,6,FALSE)</f>
        <v>0</v>
      </c>
      <c r="AM15" s="22">
        <f>VLOOKUP(IF(ISBLANK($H15),0,2)+IF(ISBLANK($I15),0,1),'ESv3 Allowances'!$A$38:$G$41,7,FALSE)</f>
        <v>0</v>
      </c>
      <c r="AO15" s="22">
        <f t="shared" si="0"/>
        <v>0</v>
      </c>
      <c r="AQ15" s="20">
        <f t="shared" si="1"/>
        <v>0</v>
      </c>
      <c r="AR15" s="21">
        <f t="shared" si="2"/>
        <v>0</v>
      </c>
      <c r="AS15" s="20" t="str">
        <f t="shared" si="3"/>
        <v/>
      </c>
      <c r="AT15" s="22" t="str">
        <f t="shared" si="4"/>
        <v/>
      </c>
      <c r="AU15" s="19"/>
      <c r="AV15" s="19"/>
      <c r="AW15" s="22" t="str">
        <f t="shared" si="5"/>
        <v/>
      </c>
      <c r="AX15" s="92" t="str">
        <f t="shared" si="6"/>
        <v/>
      </c>
      <c r="AY15" s="19"/>
      <c r="AZ15" s="99"/>
    </row>
    <row r="16" spans="1:55" x14ac:dyDescent="0.2">
      <c r="E16" s="17"/>
      <c r="G16" s="20">
        <f>IF(ISBLANK(F16),0,VLOOKUP($F16,'ESv3 Allowances'!$A$3:$B$8,2,FALSE))</f>
        <v>0</v>
      </c>
      <c r="K16" s="20">
        <f>IF(AND(NOT(ISBLANK(J16)),NOT(ISBLANK(VLOOKUP($F16,'ESv3 Allowances'!$A$3:$M$8,3,FALSE)))),VLOOKUP(J$3,'ESv3 Allowances'!$B$23:$C$33,2,FALSE),0)</f>
        <v>0</v>
      </c>
      <c r="M16" s="20">
        <f>IF(AND(NOT(ISBLANK(L16)),NOT(ISBLANK(VLOOKUP($F16,'ESv3 Allowances'!$A$3:$M$8,4,FALSE)))),VLOOKUP(L$3,'ESv3 Allowances'!$B$23:$C$33,2,FALSE),0)</f>
        <v>0</v>
      </c>
      <c r="O16" s="20">
        <f>IF(AND(NOT(ISBLANK(N16)),NOT(ISBLANK(VLOOKUP($F16,'ESv3 Allowances'!$A$3:$M$8,5,FALSE)))),VLOOKUP(N$3,'ESv3 Allowances'!$B$23:$C$33,2,FALSE),0)</f>
        <v>0</v>
      </c>
      <c r="Q16" s="20">
        <f>IF(AND(NOT(ISBLANK(P16)),NOT(ISBLANK(VLOOKUP($F16,'ESv3 Allowances'!$A$3:$M$8,6,FALSE)))),VLOOKUP(P$3,'ESv3 Allowances'!$B$23:$C$33,2,FALSE),0)</f>
        <v>0</v>
      </c>
      <c r="S16" s="20">
        <f>IF(AND(NOT(ISBLANK(R16)),NOT(ISBLANK(VLOOKUP($F16,'ESv3 Allowances'!$A$3:$M$8,7,FALSE)))),VLOOKUP(R$3,'ESv3 Allowances'!$B$23:$C$33,2,FALSE),0)</f>
        <v>0</v>
      </c>
      <c r="U16" s="20">
        <f>IF(AND(NOT(ISBLANK(T16)),ISBLANK(V16),NOT(ISBLANK(VLOOKUP($F16,'ESv3 Allowances'!$A$3:$M$8,8,FALSE)))),VLOOKUP(T$3,'ESv3 Allowances'!$B$23:$C$33,2,FALSE),0)</f>
        <v>0</v>
      </c>
      <c r="W16" s="20">
        <f>IF(AND(NOT(ISBLANK(V16)),NOT(ISBLANK(VLOOKUP($F16,'ESv3 Allowances'!$A$3:$M$8, 9,FALSE)))),VLOOKUP(V$3,'ESv3 Allowances'!$B$23:$C$33,2,FALSE),0)</f>
        <v>0</v>
      </c>
      <c r="Y16" s="20">
        <f>IF(AND(NOT(ISBLANK(X16)),NOT(ISBLANK(VLOOKUP($F16,'ESv3 Allowances'!$A$3:$M$8, 10,FALSE)))),VLOOKUP(X$3,'ESv3 Allowances'!$B$23:$C$33,2,FALSE),0)</f>
        <v>0</v>
      </c>
      <c r="AA16" s="20">
        <f>IF(AND(NOT(ISBLANK(Z16)),NOT(ISBLANK(VLOOKUP($F16,'ESv3 Allowances'!$A$3:$M$8, 11,FALSE)))),VLOOKUP(Z$3,'ESv3 Allowances'!$B$23:$C$33,2,FALSE),0)</f>
        <v>0</v>
      </c>
      <c r="AC16" s="20">
        <f>IF(AND(NOT(ISBLANK(AB16)),NOT(ISBLANK(VLOOKUP($F16,'ESv3 Allowances'!$A$3:$M$8, 12,FALSE)))),VLOOKUP(AB$3,'ESv3 Allowances'!$B$23:$C$33,2,FALSE),0)</f>
        <v>0</v>
      </c>
      <c r="AE16" s="20">
        <f>IF(AND(NOT(ISBLANK(AD16)),NOT(ISBLANK(VLOOKUP($F16,'ESv3 Allowances'!$A$3:$M$8, 13,FALSE)))),VLOOKUP(AD$3,'ESv3 Allowances'!$B$23:$C$33,2,FALSE),0)</f>
        <v>0</v>
      </c>
      <c r="AG16" s="22">
        <f>VLOOKUP(IF(ISBLANK($H16),0,2)+IF(ISBLANK($I16),0,1),'ESv3 Allowances'!$A$38:$G$41,4,FALSE)</f>
        <v>14</v>
      </c>
      <c r="AI16" s="22">
        <f>VLOOKUP(IF(ISBLANK($H16),0,2)+IF(ISBLANK($I16),0,1),'ESv3 Allowances'!$A$38:$G$41,5,FALSE)</f>
        <v>10</v>
      </c>
      <c r="AK16" s="22">
        <f>VLOOKUP(IF(ISBLANK($H16),0,2)+IF(ISBLANK($I16),0,1),'ESv3 Allowances'!$A$38:$G$41,6,FALSE)</f>
        <v>0</v>
      </c>
      <c r="AM16" s="22">
        <f>VLOOKUP(IF(ISBLANK($H16),0,2)+IF(ISBLANK($I16),0,1),'ESv3 Allowances'!$A$38:$G$41,7,FALSE)</f>
        <v>0</v>
      </c>
      <c r="AO16" s="22">
        <f t="shared" si="0"/>
        <v>0</v>
      </c>
      <c r="AQ16" s="20">
        <f t="shared" si="1"/>
        <v>0</v>
      </c>
      <c r="AR16" s="21">
        <f t="shared" si="2"/>
        <v>0</v>
      </c>
      <c r="AS16" s="20" t="str">
        <f t="shared" si="3"/>
        <v/>
      </c>
      <c r="AT16" s="22" t="str">
        <f t="shared" si="4"/>
        <v/>
      </c>
      <c r="AU16" s="19"/>
      <c r="AV16" s="19"/>
      <c r="AW16" s="22" t="str">
        <f t="shared" si="5"/>
        <v/>
      </c>
      <c r="AX16" s="92" t="str">
        <f t="shared" si="6"/>
        <v/>
      </c>
      <c r="AY16" s="19"/>
      <c r="AZ16" s="99"/>
    </row>
    <row r="17" spans="5:52" x14ac:dyDescent="0.2">
      <c r="E17" s="17"/>
      <c r="G17" s="20">
        <f>IF(ISBLANK(F17),0,VLOOKUP($F17,'ESv3 Allowances'!$A$3:$B$8,2,FALSE))</f>
        <v>0</v>
      </c>
      <c r="K17" s="20">
        <f>IF(AND(NOT(ISBLANK(J17)),NOT(ISBLANK(VLOOKUP($F17,'ESv3 Allowances'!$A$3:$M$8,3,FALSE)))),VLOOKUP(J$3,'ESv3 Allowances'!$B$23:$C$33,2,FALSE),0)</f>
        <v>0</v>
      </c>
      <c r="M17" s="20">
        <f>IF(AND(NOT(ISBLANK(L17)),NOT(ISBLANK(VLOOKUP($F17,'ESv3 Allowances'!$A$3:$M$8,4,FALSE)))),VLOOKUP(L$3,'ESv3 Allowances'!$B$23:$C$33,2,FALSE),0)</f>
        <v>0</v>
      </c>
      <c r="O17" s="20">
        <f>IF(AND(NOT(ISBLANK(N17)),NOT(ISBLANK(VLOOKUP($F17,'ESv3 Allowances'!$A$3:$M$8,5,FALSE)))),VLOOKUP(N$3,'ESv3 Allowances'!$B$23:$C$33,2,FALSE),0)</f>
        <v>0</v>
      </c>
      <c r="Q17" s="20">
        <f>IF(AND(NOT(ISBLANK(P17)),NOT(ISBLANK(VLOOKUP($F17,'ESv3 Allowances'!$A$3:$M$8,6,FALSE)))),VLOOKUP(P$3,'ESv3 Allowances'!$B$23:$C$33,2,FALSE),0)</f>
        <v>0</v>
      </c>
      <c r="S17" s="20">
        <f>IF(AND(NOT(ISBLANK(R17)),NOT(ISBLANK(VLOOKUP($F17,'ESv3 Allowances'!$A$3:$M$8,7,FALSE)))),VLOOKUP(R$3,'ESv3 Allowances'!$B$23:$C$33,2,FALSE),0)</f>
        <v>0</v>
      </c>
      <c r="U17" s="20">
        <f>IF(AND(NOT(ISBLANK(T17)),ISBLANK(V17),NOT(ISBLANK(VLOOKUP($F17,'ESv3 Allowances'!$A$3:$M$8,8,FALSE)))),VLOOKUP(T$3,'ESv3 Allowances'!$B$23:$C$33,2,FALSE),0)</f>
        <v>0</v>
      </c>
      <c r="W17" s="20">
        <f>IF(AND(NOT(ISBLANK(V17)),NOT(ISBLANK(VLOOKUP($F17,'ESv3 Allowances'!$A$3:$M$8, 9,FALSE)))),VLOOKUP(V$3,'ESv3 Allowances'!$B$23:$C$33,2,FALSE),0)</f>
        <v>0</v>
      </c>
      <c r="Y17" s="20">
        <f>IF(AND(NOT(ISBLANK(X17)),NOT(ISBLANK(VLOOKUP($F17,'ESv3 Allowances'!$A$3:$M$8, 10,FALSE)))),VLOOKUP(X$3,'ESv3 Allowances'!$B$23:$C$33,2,FALSE),0)</f>
        <v>0</v>
      </c>
      <c r="AA17" s="20">
        <f>IF(AND(NOT(ISBLANK(Z17)),NOT(ISBLANK(VLOOKUP($F17,'ESv3 Allowances'!$A$3:$M$8, 11,FALSE)))),VLOOKUP(Z$3,'ESv3 Allowances'!$B$23:$C$33,2,FALSE),0)</f>
        <v>0</v>
      </c>
      <c r="AC17" s="20">
        <f>IF(AND(NOT(ISBLANK(AB17)),NOT(ISBLANK(VLOOKUP($F17,'ESv3 Allowances'!$A$3:$M$8, 12,FALSE)))),VLOOKUP(AB$3,'ESv3 Allowances'!$B$23:$C$33,2,FALSE),0)</f>
        <v>0</v>
      </c>
      <c r="AE17" s="20">
        <f>IF(AND(NOT(ISBLANK(AD17)),NOT(ISBLANK(VLOOKUP($F17,'ESv3 Allowances'!$A$3:$M$8, 13,FALSE)))),VLOOKUP(AD$3,'ESv3 Allowances'!$B$23:$C$33,2,FALSE),0)</f>
        <v>0</v>
      </c>
      <c r="AG17" s="22">
        <f>VLOOKUP(IF(ISBLANK($H17),0,2)+IF(ISBLANK($I17),0,1),'ESv3 Allowances'!$A$38:$G$41,4,FALSE)</f>
        <v>14</v>
      </c>
      <c r="AI17" s="22">
        <f>VLOOKUP(IF(ISBLANK($H17),0,2)+IF(ISBLANK($I17),0,1),'ESv3 Allowances'!$A$38:$G$41,5,FALSE)</f>
        <v>10</v>
      </c>
      <c r="AK17" s="22">
        <f>VLOOKUP(IF(ISBLANK($H17),0,2)+IF(ISBLANK($I17),0,1),'ESv3 Allowances'!$A$38:$G$41,6,FALSE)</f>
        <v>0</v>
      </c>
      <c r="AM17" s="22">
        <f>VLOOKUP(IF(ISBLANK($H17),0,2)+IF(ISBLANK($I17),0,1),'ESv3 Allowances'!$A$38:$G$41,7,FALSE)</f>
        <v>0</v>
      </c>
      <c r="AO17" s="22">
        <f t="shared" si="0"/>
        <v>0</v>
      </c>
      <c r="AQ17" s="20">
        <f t="shared" si="1"/>
        <v>0</v>
      </c>
      <c r="AR17" s="21">
        <f t="shared" si="2"/>
        <v>0</v>
      </c>
      <c r="AS17" s="20" t="str">
        <f t="shared" si="3"/>
        <v/>
      </c>
      <c r="AT17" s="22" t="str">
        <f t="shared" si="4"/>
        <v/>
      </c>
      <c r="AU17" s="19"/>
      <c r="AV17" s="19"/>
      <c r="AW17" s="22" t="str">
        <f t="shared" si="5"/>
        <v/>
      </c>
      <c r="AX17" s="92" t="str">
        <f t="shared" si="6"/>
        <v/>
      </c>
      <c r="AY17" s="19"/>
      <c r="AZ17" s="99"/>
    </row>
    <row r="18" spans="5:52" x14ac:dyDescent="0.2">
      <c r="E18" s="17"/>
      <c r="G18" s="20">
        <f>IF(ISBLANK(F18),0,VLOOKUP($F18,'ESv3 Allowances'!$A$3:$B$8,2,FALSE))</f>
        <v>0</v>
      </c>
      <c r="K18" s="20">
        <f>IF(AND(NOT(ISBLANK(J18)),NOT(ISBLANK(VLOOKUP($F18,'ESv3 Allowances'!$A$3:$M$8,3,FALSE)))),VLOOKUP(J$3,'ESv3 Allowances'!$B$23:$C$33,2,FALSE),0)</f>
        <v>0</v>
      </c>
      <c r="M18" s="20">
        <f>IF(AND(NOT(ISBLANK(L18)),NOT(ISBLANK(VLOOKUP($F18,'ESv3 Allowances'!$A$3:$M$8,4,FALSE)))),VLOOKUP(L$3,'ESv3 Allowances'!$B$23:$C$33,2,FALSE),0)</f>
        <v>0</v>
      </c>
      <c r="O18" s="20">
        <f>IF(AND(NOT(ISBLANK(N18)),NOT(ISBLANK(VLOOKUP($F18,'ESv3 Allowances'!$A$3:$M$8,5,FALSE)))),VLOOKUP(N$3,'ESv3 Allowances'!$B$23:$C$33,2,FALSE),0)</f>
        <v>0</v>
      </c>
      <c r="Q18" s="20">
        <f>IF(AND(NOT(ISBLANK(P18)),NOT(ISBLANK(VLOOKUP($F18,'ESv3 Allowances'!$A$3:$M$8,6,FALSE)))),VLOOKUP(P$3,'ESv3 Allowances'!$B$23:$C$33,2,FALSE),0)</f>
        <v>0</v>
      </c>
      <c r="S18" s="20">
        <f>IF(AND(NOT(ISBLANK(R18)),NOT(ISBLANK(VLOOKUP($F18,'ESv3 Allowances'!$A$3:$M$8,7,FALSE)))),VLOOKUP(R$3,'ESv3 Allowances'!$B$23:$C$33,2,FALSE),0)</f>
        <v>0</v>
      </c>
      <c r="U18" s="20">
        <f>IF(AND(NOT(ISBLANK(T18)),ISBLANK(V18),NOT(ISBLANK(VLOOKUP($F18,'ESv3 Allowances'!$A$3:$M$8,8,FALSE)))),VLOOKUP(T$3,'ESv3 Allowances'!$B$23:$C$33,2,FALSE),0)</f>
        <v>0</v>
      </c>
      <c r="W18" s="20">
        <f>IF(AND(NOT(ISBLANK(V18)),NOT(ISBLANK(VLOOKUP($F18,'ESv3 Allowances'!$A$3:$M$8, 9,FALSE)))),VLOOKUP(V$3,'ESv3 Allowances'!$B$23:$C$33,2,FALSE),0)</f>
        <v>0</v>
      </c>
      <c r="Y18" s="20">
        <f>IF(AND(NOT(ISBLANK(X18)),NOT(ISBLANK(VLOOKUP($F18,'ESv3 Allowances'!$A$3:$M$8, 10,FALSE)))),VLOOKUP(X$3,'ESv3 Allowances'!$B$23:$C$33,2,FALSE),0)</f>
        <v>0</v>
      </c>
      <c r="AA18" s="20">
        <f>IF(AND(NOT(ISBLANK(Z18)),NOT(ISBLANK(VLOOKUP($F18,'ESv3 Allowances'!$A$3:$M$8, 11,FALSE)))),VLOOKUP(Z$3,'ESv3 Allowances'!$B$23:$C$33,2,FALSE),0)</f>
        <v>0</v>
      </c>
      <c r="AC18" s="20">
        <f>IF(AND(NOT(ISBLANK(AB18)),NOT(ISBLANK(VLOOKUP($F18,'ESv3 Allowances'!$A$3:$M$8, 12,FALSE)))),VLOOKUP(AB$3,'ESv3 Allowances'!$B$23:$C$33,2,FALSE),0)</f>
        <v>0</v>
      </c>
      <c r="AE18" s="20">
        <f>IF(AND(NOT(ISBLANK(AD18)),NOT(ISBLANK(VLOOKUP($F18,'ESv3 Allowances'!$A$3:$M$8, 13,FALSE)))),VLOOKUP(AD$3,'ESv3 Allowances'!$B$23:$C$33,2,FALSE),0)</f>
        <v>0</v>
      </c>
      <c r="AG18" s="22">
        <f>VLOOKUP(IF(ISBLANK($H18),0,2)+IF(ISBLANK($I18),0,1),'ESv3 Allowances'!$A$38:$G$41,4,FALSE)</f>
        <v>14</v>
      </c>
      <c r="AI18" s="22">
        <f>VLOOKUP(IF(ISBLANK($H18),0,2)+IF(ISBLANK($I18),0,1),'ESv3 Allowances'!$A$38:$G$41,5,FALSE)</f>
        <v>10</v>
      </c>
      <c r="AK18" s="22">
        <f>VLOOKUP(IF(ISBLANK($H18),0,2)+IF(ISBLANK($I18),0,1),'ESv3 Allowances'!$A$38:$G$41,6,FALSE)</f>
        <v>0</v>
      </c>
      <c r="AM18" s="22">
        <f>VLOOKUP(IF(ISBLANK($H18),0,2)+IF(ISBLANK($I18),0,1),'ESv3 Allowances'!$A$38:$G$41,7,FALSE)</f>
        <v>0</v>
      </c>
      <c r="AO18" s="22">
        <f t="shared" si="0"/>
        <v>0</v>
      </c>
      <c r="AQ18" s="20">
        <f t="shared" si="1"/>
        <v>0</v>
      </c>
      <c r="AR18" s="21">
        <f t="shared" si="2"/>
        <v>0</v>
      </c>
      <c r="AS18" s="20" t="str">
        <f t="shared" si="3"/>
        <v/>
      </c>
      <c r="AT18" s="22" t="str">
        <f t="shared" si="4"/>
        <v/>
      </c>
      <c r="AU18" s="19"/>
      <c r="AV18" s="19"/>
      <c r="AW18" s="22" t="str">
        <f t="shared" si="5"/>
        <v/>
      </c>
      <c r="AX18" s="92" t="str">
        <f t="shared" si="6"/>
        <v/>
      </c>
      <c r="AY18" s="19"/>
      <c r="AZ18" s="99"/>
    </row>
    <row r="19" spans="5:52" x14ac:dyDescent="0.2">
      <c r="E19" s="17"/>
      <c r="G19" s="20">
        <f>IF(ISBLANK(F19),0,VLOOKUP($F19,'ESv3 Allowances'!$A$3:$B$8,2,FALSE))</f>
        <v>0</v>
      </c>
      <c r="K19" s="20">
        <f>IF(AND(NOT(ISBLANK(J19)),NOT(ISBLANK(VLOOKUP($F19,'ESv3 Allowances'!$A$3:$M$8,3,FALSE)))),VLOOKUP(J$3,'ESv3 Allowances'!$B$23:$C$33,2,FALSE),0)</f>
        <v>0</v>
      </c>
      <c r="M19" s="20">
        <f>IF(AND(NOT(ISBLANK(L19)),NOT(ISBLANK(VLOOKUP($F19,'ESv3 Allowances'!$A$3:$M$8,4,FALSE)))),VLOOKUP(L$3,'ESv3 Allowances'!$B$23:$C$33,2,FALSE),0)</f>
        <v>0</v>
      </c>
      <c r="O19" s="20">
        <f>IF(AND(NOT(ISBLANK(N19)),NOT(ISBLANK(VLOOKUP($F19,'ESv3 Allowances'!$A$3:$M$8,5,FALSE)))),VLOOKUP(N$3,'ESv3 Allowances'!$B$23:$C$33,2,FALSE),0)</f>
        <v>0</v>
      </c>
      <c r="Q19" s="20">
        <f>IF(AND(NOT(ISBLANK(P19)),NOT(ISBLANK(VLOOKUP($F19,'ESv3 Allowances'!$A$3:$M$8,6,FALSE)))),VLOOKUP(P$3,'ESv3 Allowances'!$B$23:$C$33,2,FALSE),0)</f>
        <v>0</v>
      </c>
      <c r="S19" s="20">
        <f>IF(AND(NOT(ISBLANK(R19)),NOT(ISBLANK(VLOOKUP($F19,'ESv3 Allowances'!$A$3:$M$8,7,FALSE)))),VLOOKUP(R$3,'ESv3 Allowances'!$B$23:$C$33,2,FALSE),0)</f>
        <v>0</v>
      </c>
      <c r="U19" s="20">
        <f>IF(AND(NOT(ISBLANK(T19)),ISBLANK(V19),NOT(ISBLANK(VLOOKUP($F19,'ESv3 Allowances'!$A$3:$M$8,8,FALSE)))),VLOOKUP(T$3,'ESv3 Allowances'!$B$23:$C$33,2,FALSE),0)</f>
        <v>0</v>
      </c>
      <c r="W19" s="20">
        <f>IF(AND(NOT(ISBLANK(V19)),NOT(ISBLANK(VLOOKUP($F19,'ESv3 Allowances'!$A$3:$M$8, 9,FALSE)))),VLOOKUP(V$3,'ESv3 Allowances'!$B$23:$C$33,2,FALSE),0)</f>
        <v>0</v>
      </c>
      <c r="Y19" s="20">
        <f>IF(AND(NOT(ISBLANK(X19)),NOT(ISBLANK(VLOOKUP($F19,'ESv3 Allowances'!$A$3:$M$8, 10,FALSE)))),VLOOKUP(X$3,'ESv3 Allowances'!$B$23:$C$33,2,FALSE),0)</f>
        <v>0</v>
      </c>
      <c r="AA19" s="20">
        <f>IF(AND(NOT(ISBLANK(Z19)),NOT(ISBLANK(VLOOKUP($F19,'ESv3 Allowances'!$A$3:$M$8, 11,FALSE)))),VLOOKUP(Z$3,'ESv3 Allowances'!$B$23:$C$33,2,FALSE),0)</f>
        <v>0</v>
      </c>
      <c r="AC19" s="20">
        <f>IF(AND(NOT(ISBLANK(AB19)),NOT(ISBLANK(VLOOKUP($F19,'ESv3 Allowances'!$A$3:$M$8, 12,FALSE)))),VLOOKUP(AB$3,'ESv3 Allowances'!$B$23:$C$33,2,FALSE),0)</f>
        <v>0</v>
      </c>
      <c r="AE19" s="20">
        <f>IF(AND(NOT(ISBLANK(AD19)),NOT(ISBLANK(VLOOKUP($F19,'ESv3 Allowances'!$A$3:$M$8, 13,FALSE)))),VLOOKUP(AD$3,'ESv3 Allowances'!$B$23:$C$33,2,FALSE),0)</f>
        <v>0</v>
      </c>
      <c r="AG19" s="22">
        <f>VLOOKUP(IF(ISBLANK($H19),0,2)+IF(ISBLANK($I19),0,1),'ESv3 Allowances'!$A$38:$G$41,4,FALSE)</f>
        <v>14</v>
      </c>
      <c r="AI19" s="22">
        <f>VLOOKUP(IF(ISBLANK($H19),0,2)+IF(ISBLANK($I19),0,1),'ESv3 Allowances'!$A$38:$G$41,5,FALSE)</f>
        <v>10</v>
      </c>
      <c r="AK19" s="22">
        <f>VLOOKUP(IF(ISBLANK($H19),0,2)+IF(ISBLANK($I19),0,1),'ESv3 Allowances'!$A$38:$G$41,6,FALSE)</f>
        <v>0</v>
      </c>
      <c r="AM19" s="22">
        <f>VLOOKUP(IF(ISBLANK($H19),0,2)+IF(ISBLANK($I19),0,1),'ESv3 Allowances'!$A$38:$G$41,7,FALSE)</f>
        <v>0</v>
      </c>
      <c r="AO19" s="22">
        <f t="shared" si="0"/>
        <v>0</v>
      </c>
      <c r="AQ19" s="20">
        <f t="shared" si="1"/>
        <v>0</v>
      </c>
      <c r="AR19" s="21">
        <f t="shared" si="2"/>
        <v>0</v>
      </c>
      <c r="AS19" s="20" t="str">
        <f t="shared" si="3"/>
        <v/>
      </c>
      <c r="AT19" s="22" t="str">
        <f t="shared" si="4"/>
        <v/>
      </c>
      <c r="AU19" s="19"/>
      <c r="AV19" s="19"/>
      <c r="AW19" s="22" t="str">
        <f t="shared" si="5"/>
        <v/>
      </c>
      <c r="AX19" s="92" t="str">
        <f t="shared" si="6"/>
        <v/>
      </c>
      <c r="AY19" s="19"/>
      <c r="AZ19" s="99"/>
    </row>
    <row r="20" spans="5:52" x14ac:dyDescent="0.2">
      <c r="E20" s="17"/>
      <c r="G20" s="20">
        <f>IF(ISBLANK(F20),0,VLOOKUP($F20,'ESv3 Allowances'!$A$3:$B$8,2,FALSE))</f>
        <v>0</v>
      </c>
      <c r="K20" s="20">
        <f>IF(AND(NOT(ISBLANK(J20)),NOT(ISBLANK(VLOOKUP($F20,'ESv3 Allowances'!$A$3:$M$8,3,FALSE)))),VLOOKUP(J$3,'ESv3 Allowances'!$B$23:$C$33,2,FALSE),0)</f>
        <v>0</v>
      </c>
      <c r="M20" s="20">
        <f>IF(AND(NOT(ISBLANK(L20)),NOT(ISBLANK(VLOOKUP($F20,'ESv3 Allowances'!$A$3:$M$8,4,FALSE)))),VLOOKUP(L$3,'ESv3 Allowances'!$B$23:$C$33,2,FALSE),0)</f>
        <v>0</v>
      </c>
      <c r="O20" s="20">
        <f>IF(AND(NOT(ISBLANK(N20)),NOT(ISBLANK(VLOOKUP($F20,'ESv3 Allowances'!$A$3:$M$8,5,FALSE)))),VLOOKUP(N$3,'ESv3 Allowances'!$B$23:$C$33,2,FALSE),0)</f>
        <v>0</v>
      </c>
      <c r="Q20" s="20">
        <f>IF(AND(NOT(ISBLANK(P20)),NOT(ISBLANK(VLOOKUP($F20,'ESv3 Allowances'!$A$3:$M$8,6,FALSE)))),VLOOKUP(P$3,'ESv3 Allowances'!$B$23:$C$33,2,FALSE),0)</f>
        <v>0</v>
      </c>
      <c r="S20" s="20">
        <f>IF(AND(NOT(ISBLANK(R20)),NOT(ISBLANK(VLOOKUP($F20,'ESv3 Allowances'!$A$3:$M$8,7,FALSE)))),VLOOKUP(R$3,'ESv3 Allowances'!$B$23:$C$33,2,FALSE),0)</f>
        <v>0</v>
      </c>
      <c r="U20" s="20">
        <f>IF(AND(NOT(ISBLANK(T20)),ISBLANK(V20),NOT(ISBLANK(VLOOKUP($F20,'ESv3 Allowances'!$A$3:$M$8,8,FALSE)))),VLOOKUP(T$3,'ESv3 Allowances'!$B$23:$C$33,2,FALSE),0)</f>
        <v>0</v>
      </c>
      <c r="W20" s="20">
        <f>IF(AND(NOT(ISBLANK(V20)),NOT(ISBLANK(VLOOKUP($F20,'ESv3 Allowances'!$A$3:$M$8, 9,FALSE)))),VLOOKUP(V$3,'ESv3 Allowances'!$B$23:$C$33,2,FALSE),0)</f>
        <v>0</v>
      </c>
      <c r="Y20" s="20">
        <f>IF(AND(NOT(ISBLANK(X20)),NOT(ISBLANK(VLOOKUP($F20,'ESv3 Allowances'!$A$3:$M$8, 10,FALSE)))),VLOOKUP(X$3,'ESv3 Allowances'!$B$23:$C$33,2,FALSE),0)</f>
        <v>0</v>
      </c>
      <c r="AA20" s="20">
        <f>IF(AND(NOT(ISBLANK(Z20)),NOT(ISBLANK(VLOOKUP($F20,'ESv3 Allowances'!$A$3:$M$8, 11,FALSE)))),VLOOKUP(Z$3,'ESv3 Allowances'!$B$23:$C$33,2,FALSE),0)</f>
        <v>0</v>
      </c>
      <c r="AC20" s="20">
        <f>IF(AND(NOT(ISBLANK(AB20)),NOT(ISBLANK(VLOOKUP($F20,'ESv3 Allowances'!$A$3:$M$8, 12,FALSE)))),VLOOKUP(AB$3,'ESv3 Allowances'!$B$23:$C$33,2,FALSE),0)</f>
        <v>0</v>
      </c>
      <c r="AE20" s="20">
        <f>IF(AND(NOT(ISBLANK(AD20)),NOT(ISBLANK(VLOOKUP($F20,'ESv3 Allowances'!$A$3:$M$8, 13,FALSE)))),VLOOKUP(AD$3,'ESv3 Allowances'!$B$23:$C$33,2,FALSE),0)</f>
        <v>0</v>
      </c>
      <c r="AG20" s="22">
        <f>VLOOKUP(IF(ISBLANK($H20),0,2)+IF(ISBLANK($I20),0,1),'ESv3 Allowances'!$A$38:$G$41,4,FALSE)</f>
        <v>14</v>
      </c>
      <c r="AI20" s="22">
        <f>VLOOKUP(IF(ISBLANK($H20),0,2)+IF(ISBLANK($I20),0,1),'ESv3 Allowances'!$A$38:$G$41,5,FALSE)</f>
        <v>10</v>
      </c>
      <c r="AK20" s="22">
        <f>VLOOKUP(IF(ISBLANK($H20),0,2)+IF(ISBLANK($I20),0,1),'ESv3 Allowances'!$A$38:$G$41,6,FALSE)</f>
        <v>0</v>
      </c>
      <c r="AM20" s="22">
        <f>VLOOKUP(IF(ISBLANK($H20),0,2)+IF(ISBLANK($I20),0,1),'ESv3 Allowances'!$A$38:$G$41,7,FALSE)</f>
        <v>0</v>
      </c>
      <c r="AO20" s="22">
        <f t="shared" si="0"/>
        <v>0</v>
      </c>
      <c r="AQ20" s="20">
        <f t="shared" si="1"/>
        <v>0</v>
      </c>
      <c r="AR20" s="21">
        <f t="shared" si="2"/>
        <v>0</v>
      </c>
      <c r="AS20" s="20" t="str">
        <f t="shared" si="3"/>
        <v/>
      </c>
      <c r="AT20" s="22" t="str">
        <f t="shared" si="4"/>
        <v/>
      </c>
      <c r="AU20" s="19"/>
      <c r="AV20" s="19"/>
      <c r="AW20" s="22" t="str">
        <f t="shared" si="5"/>
        <v/>
      </c>
      <c r="AX20" s="92" t="str">
        <f t="shared" si="6"/>
        <v/>
      </c>
      <c r="AY20" s="19"/>
      <c r="AZ20" s="99"/>
    </row>
    <row r="21" spans="5:52" x14ac:dyDescent="0.2">
      <c r="E21" s="17"/>
      <c r="G21" s="20">
        <f>IF(ISBLANK(F21),0,VLOOKUP($F21,'ESv3 Allowances'!$A$3:$B$8,2,FALSE))</f>
        <v>0</v>
      </c>
      <c r="K21" s="20">
        <f>IF(AND(NOT(ISBLANK(J21)),NOT(ISBLANK(VLOOKUP($F21,'ESv3 Allowances'!$A$3:$M$8,3,FALSE)))),VLOOKUP(J$3,'ESv3 Allowances'!$B$23:$C$33,2,FALSE),0)</f>
        <v>0</v>
      </c>
      <c r="M21" s="20">
        <f>IF(AND(NOT(ISBLANK(L21)),NOT(ISBLANK(VLOOKUP($F21,'ESv3 Allowances'!$A$3:$M$8,4,FALSE)))),VLOOKUP(L$3,'ESv3 Allowances'!$B$23:$C$33,2,FALSE),0)</f>
        <v>0</v>
      </c>
      <c r="O21" s="20">
        <f>IF(AND(NOT(ISBLANK(N21)),NOT(ISBLANK(VLOOKUP($F21,'ESv3 Allowances'!$A$3:$M$8,5,FALSE)))),VLOOKUP(N$3,'ESv3 Allowances'!$B$23:$C$33,2,FALSE),0)</f>
        <v>0</v>
      </c>
      <c r="Q21" s="20">
        <f>IF(AND(NOT(ISBLANK(P21)),NOT(ISBLANK(VLOOKUP($F21,'ESv3 Allowances'!$A$3:$M$8,6,FALSE)))),VLOOKUP(P$3,'ESv3 Allowances'!$B$23:$C$33,2,FALSE),0)</f>
        <v>0</v>
      </c>
      <c r="S21" s="20">
        <f>IF(AND(NOT(ISBLANK(R21)),NOT(ISBLANK(VLOOKUP($F21,'ESv3 Allowances'!$A$3:$M$8,7,FALSE)))),VLOOKUP(R$3,'ESv3 Allowances'!$B$23:$C$33,2,FALSE),0)</f>
        <v>0</v>
      </c>
      <c r="U21" s="20">
        <f>IF(AND(NOT(ISBLANK(T21)),ISBLANK(V21),NOT(ISBLANK(VLOOKUP($F21,'ESv3 Allowances'!$A$3:$M$8,8,FALSE)))),VLOOKUP(T$3,'ESv3 Allowances'!$B$23:$C$33,2,FALSE),0)</f>
        <v>0</v>
      </c>
      <c r="W21" s="20">
        <f>IF(AND(NOT(ISBLANK(V21)),NOT(ISBLANK(VLOOKUP($F21,'ESv3 Allowances'!$A$3:$M$8, 9,FALSE)))),VLOOKUP(V$3,'ESv3 Allowances'!$B$23:$C$33,2,FALSE),0)</f>
        <v>0</v>
      </c>
      <c r="Y21" s="20">
        <f>IF(AND(NOT(ISBLANK(X21)),NOT(ISBLANK(VLOOKUP($F21,'ESv3 Allowances'!$A$3:$M$8, 10,FALSE)))),VLOOKUP(X$3,'ESv3 Allowances'!$B$23:$C$33,2,FALSE),0)</f>
        <v>0</v>
      </c>
      <c r="AA21" s="20">
        <f>IF(AND(NOT(ISBLANK(Z21)),NOT(ISBLANK(VLOOKUP($F21,'ESv3 Allowances'!$A$3:$M$8, 11,FALSE)))),VLOOKUP(Z$3,'ESv3 Allowances'!$B$23:$C$33,2,FALSE),0)</f>
        <v>0</v>
      </c>
      <c r="AC21" s="20">
        <f>IF(AND(NOT(ISBLANK(AB21)),NOT(ISBLANK(VLOOKUP($F21,'ESv3 Allowances'!$A$3:$M$8, 12,FALSE)))),VLOOKUP(AB$3,'ESv3 Allowances'!$B$23:$C$33,2,FALSE),0)</f>
        <v>0</v>
      </c>
      <c r="AE21" s="20">
        <f>IF(AND(NOT(ISBLANK(AD21)),NOT(ISBLANK(VLOOKUP($F21,'ESv3 Allowances'!$A$3:$M$8, 13,FALSE)))),VLOOKUP(AD$3,'ESv3 Allowances'!$B$23:$C$33,2,FALSE),0)</f>
        <v>0</v>
      </c>
      <c r="AG21" s="22">
        <f>VLOOKUP(IF(ISBLANK($H21),0,2)+IF(ISBLANK($I21),0,1),'ESv3 Allowances'!$A$38:$G$41,4,FALSE)</f>
        <v>14</v>
      </c>
      <c r="AI21" s="22">
        <f>VLOOKUP(IF(ISBLANK($H21),0,2)+IF(ISBLANK($I21),0,1),'ESv3 Allowances'!$A$38:$G$41,5,FALSE)</f>
        <v>10</v>
      </c>
      <c r="AK21" s="22">
        <f>VLOOKUP(IF(ISBLANK($H21),0,2)+IF(ISBLANK($I21),0,1),'ESv3 Allowances'!$A$38:$G$41,6,FALSE)</f>
        <v>0</v>
      </c>
      <c r="AM21" s="22">
        <f>VLOOKUP(IF(ISBLANK($H21),0,2)+IF(ISBLANK($I21),0,1),'ESv3 Allowances'!$A$38:$G$41,7,FALSE)</f>
        <v>0</v>
      </c>
      <c r="AO21" s="22">
        <f t="shared" si="0"/>
        <v>0</v>
      </c>
      <c r="AQ21" s="20">
        <f t="shared" si="1"/>
        <v>0</v>
      </c>
      <c r="AR21" s="21">
        <f t="shared" si="2"/>
        <v>0</v>
      </c>
      <c r="AS21" s="20" t="str">
        <f t="shared" si="3"/>
        <v/>
      </c>
      <c r="AT21" s="22" t="str">
        <f t="shared" si="4"/>
        <v/>
      </c>
      <c r="AU21" s="19"/>
      <c r="AV21" s="19"/>
      <c r="AW21" s="22" t="str">
        <f t="shared" si="5"/>
        <v/>
      </c>
      <c r="AX21" s="92" t="str">
        <f t="shared" si="6"/>
        <v/>
      </c>
      <c r="AY21" s="19"/>
      <c r="AZ21" s="99"/>
    </row>
    <row r="22" spans="5:52" x14ac:dyDescent="0.2">
      <c r="E22" s="17"/>
      <c r="G22" s="20">
        <f>IF(ISBLANK(F22),0,VLOOKUP($F22,'ESv3 Allowances'!$A$3:$B$8,2,FALSE))</f>
        <v>0</v>
      </c>
      <c r="K22" s="20">
        <f>IF(AND(NOT(ISBLANK(J22)),NOT(ISBLANK(VLOOKUP($F22,'ESv3 Allowances'!$A$3:$M$8,3,FALSE)))),VLOOKUP(J$3,'ESv3 Allowances'!$B$23:$C$33,2,FALSE),0)</f>
        <v>0</v>
      </c>
      <c r="M22" s="20">
        <f>IF(AND(NOT(ISBLANK(L22)),NOT(ISBLANK(VLOOKUP($F22,'ESv3 Allowances'!$A$3:$M$8,4,FALSE)))),VLOOKUP(L$3,'ESv3 Allowances'!$B$23:$C$33,2,FALSE),0)</f>
        <v>0</v>
      </c>
      <c r="O22" s="20">
        <f>IF(AND(NOT(ISBLANK(N22)),NOT(ISBLANK(VLOOKUP($F22,'ESv3 Allowances'!$A$3:$M$8,5,FALSE)))),VLOOKUP(N$3,'ESv3 Allowances'!$B$23:$C$33,2,FALSE),0)</f>
        <v>0</v>
      </c>
      <c r="Q22" s="20">
        <f>IF(AND(NOT(ISBLANK(P22)),NOT(ISBLANK(VLOOKUP($F22,'ESv3 Allowances'!$A$3:$M$8,6,FALSE)))),VLOOKUP(P$3,'ESv3 Allowances'!$B$23:$C$33,2,FALSE),0)</f>
        <v>0</v>
      </c>
      <c r="S22" s="20">
        <f>IF(AND(NOT(ISBLANK(R22)),NOT(ISBLANK(VLOOKUP($F22,'ESv3 Allowances'!$A$3:$M$8,7,FALSE)))),VLOOKUP(R$3,'ESv3 Allowances'!$B$23:$C$33,2,FALSE),0)</f>
        <v>0</v>
      </c>
      <c r="U22" s="20">
        <f>IF(AND(NOT(ISBLANK(T22)),ISBLANK(V22),NOT(ISBLANK(VLOOKUP($F22,'ESv3 Allowances'!$A$3:$M$8,8,FALSE)))),VLOOKUP(T$3,'ESv3 Allowances'!$B$23:$C$33,2,FALSE),0)</f>
        <v>0</v>
      </c>
      <c r="W22" s="20">
        <f>IF(AND(NOT(ISBLANK(V22)),NOT(ISBLANK(VLOOKUP($F22,'ESv3 Allowances'!$A$3:$M$8, 9,FALSE)))),VLOOKUP(V$3,'ESv3 Allowances'!$B$23:$C$33,2,FALSE),0)</f>
        <v>0</v>
      </c>
      <c r="Y22" s="20">
        <f>IF(AND(NOT(ISBLANK(X22)),NOT(ISBLANK(VLOOKUP($F22,'ESv3 Allowances'!$A$3:$M$8, 10,FALSE)))),VLOOKUP(X$3,'ESv3 Allowances'!$B$23:$C$33,2,FALSE),0)</f>
        <v>0</v>
      </c>
      <c r="AA22" s="20">
        <f>IF(AND(NOT(ISBLANK(Z22)),NOT(ISBLANK(VLOOKUP($F22,'ESv3 Allowances'!$A$3:$M$8, 11,FALSE)))),VLOOKUP(Z$3,'ESv3 Allowances'!$B$23:$C$33,2,FALSE),0)</f>
        <v>0</v>
      </c>
      <c r="AC22" s="20">
        <f>IF(AND(NOT(ISBLANK(AB22)),NOT(ISBLANK(VLOOKUP($F22,'ESv3 Allowances'!$A$3:$M$8, 12,FALSE)))),VLOOKUP(AB$3,'ESv3 Allowances'!$B$23:$C$33,2,FALSE),0)</f>
        <v>0</v>
      </c>
      <c r="AE22" s="20">
        <f>IF(AND(NOT(ISBLANK(AD22)),NOT(ISBLANK(VLOOKUP($F22,'ESv3 Allowances'!$A$3:$M$8, 13,FALSE)))),VLOOKUP(AD$3,'ESv3 Allowances'!$B$23:$C$33,2,FALSE),0)</f>
        <v>0</v>
      </c>
      <c r="AG22" s="22">
        <f>VLOOKUP(IF(ISBLANK($H22),0,2)+IF(ISBLANK($I22),0,1),'ESv3 Allowances'!$A$38:$G$41,4,FALSE)</f>
        <v>14</v>
      </c>
      <c r="AI22" s="22">
        <f>VLOOKUP(IF(ISBLANK($H22),0,2)+IF(ISBLANK($I22),0,1),'ESv3 Allowances'!$A$38:$G$41,5,FALSE)</f>
        <v>10</v>
      </c>
      <c r="AK22" s="22">
        <f>VLOOKUP(IF(ISBLANK($H22),0,2)+IF(ISBLANK($I22),0,1),'ESv3 Allowances'!$A$38:$G$41,6,FALSE)</f>
        <v>0</v>
      </c>
      <c r="AM22" s="22">
        <f>VLOOKUP(IF(ISBLANK($H22),0,2)+IF(ISBLANK($I22),0,1),'ESv3 Allowances'!$A$38:$G$41,7,FALSE)</f>
        <v>0</v>
      </c>
      <c r="AO22" s="22">
        <f t="shared" si="0"/>
        <v>0</v>
      </c>
      <c r="AQ22" s="20">
        <f t="shared" si="1"/>
        <v>0</v>
      </c>
      <c r="AR22" s="21">
        <f t="shared" si="2"/>
        <v>0</v>
      </c>
      <c r="AS22" s="20" t="str">
        <f t="shared" si="3"/>
        <v/>
      </c>
      <c r="AT22" s="22" t="str">
        <f t="shared" si="4"/>
        <v/>
      </c>
      <c r="AU22" s="19"/>
      <c r="AV22" s="19"/>
      <c r="AW22" s="22" t="str">
        <f t="shared" si="5"/>
        <v/>
      </c>
      <c r="AX22" s="92" t="str">
        <f t="shared" si="6"/>
        <v/>
      </c>
      <c r="AY22" s="19"/>
      <c r="AZ22" s="99"/>
    </row>
    <row r="23" spans="5:52" x14ac:dyDescent="0.2">
      <c r="E23" s="17"/>
      <c r="G23" s="20">
        <f>IF(ISBLANK(F23),0,VLOOKUP($F23,'ESv3 Allowances'!$A$3:$B$8,2,FALSE))</f>
        <v>0</v>
      </c>
      <c r="K23" s="20">
        <f>IF(AND(NOT(ISBLANK(J23)),NOT(ISBLANK(VLOOKUP($F23,'ESv3 Allowances'!$A$3:$M$8,3,FALSE)))),VLOOKUP(J$3,'ESv3 Allowances'!$B$23:$C$33,2,FALSE),0)</f>
        <v>0</v>
      </c>
      <c r="M23" s="20">
        <f>IF(AND(NOT(ISBLANK(L23)),NOT(ISBLANK(VLOOKUP($F23,'ESv3 Allowances'!$A$3:$M$8,4,FALSE)))),VLOOKUP(L$3,'ESv3 Allowances'!$B$23:$C$33,2,FALSE),0)</f>
        <v>0</v>
      </c>
      <c r="O23" s="20">
        <f>IF(AND(NOT(ISBLANK(N23)),NOT(ISBLANK(VLOOKUP($F23,'ESv3 Allowances'!$A$3:$M$8,5,FALSE)))),VLOOKUP(N$3,'ESv3 Allowances'!$B$23:$C$33,2,FALSE),0)</f>
        <v>0</v>
      </c>
      <c r="Q23" s="20">
        <f>IF(AND(NOT(ISBLANK(P23)),NOT(ISBLANK(VLOOKUP($F23,'ESv3 Allowances'!$A$3:$M$8,6,FALSE)))),VLOOKUP(P$3,'ESv3 Allowances'!$B$23:$C$33,2,FALSE),0)</f>
        <v>0</v>
      </c>
      <c r="S23" s="20">
        <f>IF(AND(NOT(ISBLANK(R23)),NOT(ISBLANK(VLOOKUP($F23,'ESv3 Allowances'!$A$3:$M$8,7,FALSE)))),VLOOKUP(R$3,'ESv3 Allowances'!$B$23:$C$33,2,FALSE),0)</f>
        <v>0</v>
      </c>
      <c r="U23" s="20">
        <f>IF(AND(NOT(ISBLANK(T23)),ISBLANK(V23),NOT(ISBLANK(VLOOKUP($F23,'ESv3 Allowances'!$A$3:$M$8,8,FALSE)))),VLOOKUP(T$3,'ESv3 Allowances'!$B$23:$C$33,2,FALSE),0)</f>
        <v>0</v>
      </c>
      <c r="W23" s="20">
        <f>IF(AND(NOT(ISBLANK(V23)),NOT(ISBLANK(VLOOKUP($F23,'ESv3 Allowances'!$A$3:$M$8, 9,FALSE)))),VLOOKUP(V$3,'ESv3 Allowances'!$B$23:$C$33,2,FALSE),0)</f>
        <v>0</v>
      </c>
      <c r="Y23" s="20">
        <f>IF(AND(NOT(ISBLANK(X23)),NOT(ISBLANK(VLOOKUP($F23,'ESv3 Allowances'!$A$3:$M$8, 10,FALSE)))),VLOOKUP(X$3,'ESv3 Allowances'!$B$23:$C$33,2,FALSE),0)</f>
        <v>0</v>
      </c>
      <c r="AA23" s="20">
        <f>IF(AND(NOT(ISBLANK(Z23)),NOT(ISBLANK(VLOOKUP($F23,'ESv3 Allowances'!$A$3:$M$8, 11,FALSE)))),VLOOKUP(Z$3,'ESv3 Allowances'!$B$23:$C$33,2,FALSE),0)</f>
        <v>0</v>
      </c>
      <c r="AC23" s="20">
        <f>IF(AND(NOT(ISBLANK(AB23)),NOT(ISBLANK(VLOOKUP($F23,'ESv3 Allowances'!$A$3:$M$8, 12,FALSE)))),VLOOKUP(AB$3,'ESv3 Allowances'!$B$23:$C$33,2,FALSE),0)</f>
        <v>0</v>
      </c>
      <c r="AE23" s="20">
        <f>IF(AND(NOT(ISBLANK(AD23)),NOT(ISBLANK(VLOOKUP($F23,'ESv3 Allowances'!$A$3:$M$8, 13,FALSE)))),VLOOKUP(AD$3,'ESv3 Allowances'!$B$23:$C$33,2,FALSE),0)</f>
        <v>0</v>
      </c>
      <c r="AG23" s="22">
        <f>VLOOKUP(IF(ISBLANK($H23),0,2)+IF(ISBLANK($I23),0,1),'ESv3 Allowances'!$A$38:$G$41,4,FALSE)</f>
        <v>14</v>
      </c>
      <c r="AI23" s="22">
        <f>VLOOKUP(IF(ISBLANK($H23),0,2)+IF(ISBLANK($I23),0,1),'ESv3 Allowances'!$A$38:$G$41,5,FALSE)</f>
        <v>10</v>
      </c>
      <c r="AK23" s="22">
        <f>VLOOKUP(IF(ISBLANK($H23),0,2)+IF(ISBLANK($I23),0,1),'ESv3 Allowances'!$A$38:$G$41,6,FALSE)</f>
        <v>0</v>
      </c>
      <c r="AM23" s="22">
        <f>VLOOKUP(IF(ISBLANK($H23),0,2)+IF(ISBLANK($I23),0,1),'ESv3 Allowances'!$A$38:$G$41,7,FALSE)</f>
        <v>0</v>
      </c>
      <c r="AO23" s="22">
        <f t="shared" si="0"/>
        <v>0</v>
      </c>
      <c r="AQ23" s="20">
        <f t="shared" si="1"/>
        <v>0</v>
      </c>
      <c r="AR23" s="21">
        <f t="shared" si="2"/>
        <v>0</v>
      </c>
      <c r="AS23" s="20" t="str">
        <f t="shared" si="3"/>
        <v/>
      </c>
      <c r="AT23" s="22" t="str">
        <f t="shared" si="4"/>
        <v/>
      </c>
      <c r="AU23" s="19"/>
      <c r="AV23" s="19"/>
      <c r="AW23" s="22" t="str">
        <f t="shared" si="5"/>
        <v/>
      </c>
      <c r="AX23" s="92" t="str">
        <f t="shared" si="6"/>
        <v/>
      </c>
      <c r="AY23" s="19"/>
      <c r="AZ23" s="99"/>
    </row>
    <row r="24" spans="5:52" x14ac:dyDescent="0.2">
      <c r="E24" s="17"/>
      <c r="G24" s="20">
        <f>IF(ISBLANK(F24),0,VLOOKUP($F24,'ESv3 Allowances'!$A$3:$B$8,2,FALSE))</f>
        <v>0</v>
      </c>
      <c r="K24" s="20">
        <f>IF(AND(NOT(ISBLANK(J24)),NOT(ISBLANK(VLOOKUP($F24,'ESv3 Allowances'!$A$3:$M$8,3,FALSE)))),VLOOKUP(J$3,'ESv3 Allowances'!$B$23:$C$33,2,FALSE),0)</f>
        <v>0</v>
      </c>
      <c r="M24" s="20">
        <f>IF(AND(NOT(ISBLANK(L24)),NOT(ISBLANK(VLOOKUP($F24,'ESv3 Allowances'!$A$3:$M$8,4,FALSE)))),VLOOKUP(L$3,'ESv3 Allowances'!$B$23:$C$33,2,FALSE),0)</f>
        <v>0</v>
      </c>
      <c r="O24" s="20">
        <f>IF(AND(NOT(ISBLANK(N24)),NOT(ISBLANK(VLOOKUP($F24,'ESv3 Allowances'!$A$3:$M$8,5,FALSE)))),VLOOKUP(N$3,'ESv3 Allowances'!$B$23:$C$33,2,FALSE),0)</f>
        <v>0</v>
      </c>
      <c r="Q24" s="20">
        <f>IF(AND(NOT(ISBLANK(P24)),NOT(ISBLANK(VLOOKUP($F24,'ESv3 Allowances'!$A$3:$M$8,6,FALSE)))),VLOOKUP(P$3,'ESv3 Allowances'!$B$23:$C$33,2,FALSE),0)</f>
        <v>0</v>
      </c>
      <c r="S24" s="20">
        <f>IF(AND(NOT(ISBLANK(R24)),NOT(ISBLANK(VLOOKUP($F24,'ESv3 Allowances'!$A$3:$M$8,7,FALSE)))),VLOOKUP(R$3,'ESv3 Allowances'!$B$23:$C$33,2,FALSE),0)</f>
        <v>0</v>
      </c>
      <c r="U24" s="20">
        <f>IF(AND(NOT(ISBLANK(T24)),ISBLANK(V24),NOT(ISBLANK(VLOOKUP($F24,'ESv3 Allowances'!$A$3:$M$8,8,FALSE)))),VLOOKUP(T$3,'ESv3 Allowances'!$B$23:$C$33,2,FALSE),0)</f>
        <v>0</v>
      </c>
      <c r="W24" s="20">
        <f>IF(AND(NOT(ISBLANK(V24)),NOT(ISBLANK(VLOOKUP($F24,'ESv3 Allowances'!$A$3:$M$8, 9,FALSE)))),VLOOKUP(V$3,'ESv3 Allowances'!$B$23:$C$33,2,FALSE),0)</f>
        <v>0</v>
      </c>
      <c r="Y24" s="20">
        <f>IF(AND(NOT(ISBLANK(X24)),NOT(ISBLANK(VLOOKUP($F24,'ESv3 Allowances'!$A$3:$M$8, 10,FALSE)))),VLOOKUP(X$3,'ESv3 Allowances'!$B$23:$C$33,2,FALSE),0)</f>
        <v>0</v>
      </c>
      <c r="AA24" s="20">
        <f>IF(AND(NOT(ISBLANK(Z24)),NOT(ISBLANK(VLOOKUP($F24,'ESv3 Allowances'!$A$3:$M$8, 11,FALSE)))),VLOOKUP(Z$3,'ESv3 Allowances'!$B$23:$C$33,2,FALSE),0)</f>
        <v>0</v>
      </c>
      <c r="AC24" s="20">
        <f>IF(AND(NOT(ISBLANK(AB24)),NOT(ISBLANK(VLOOKUP($F24,'ESv3 Allowances'!$A$3:$M$8, 12,FALSE)))),VLOOKUP(AB$3,'ESv3 Allowances'!$B$23:$C$33,2,FALSE),0)</f>
        <v>0</v>
      </c>
      <c r="AE24" s="20">
        <f>IF(AND(NOT(ISBLANK(AD24)),NOT(ISBLANK(VLOOKUP($F24,'ESv3 Allowances'!$A$3:$M$8, 13,FALSE)))),VLOOKUP(AD$3,'ESv3 Allowances'!$B$23:$C$33,2,FALSE),0)</f>
        <v>0</v>
      </c>
      <c r="AG24" s="22">
        <f>VLOOKUP(IF(ISBLANK($H24),0,2)+IF(ISBLANK($I24),0,1),'ESv3 Allowances'!$A$38:$G$41,4,FALSE)</f>
        <v>14</v>
      </c>
      <c r="AI24" s="22">
        <f>VLOOKUP(IF(ISBLANK($H24),0,2)+IF(ISBLANK($I24),0,1),'ESv3 Allowances'!$A$38:$G$41,5,FALSE)</f>
        <v>10</v>
      </c>
      <c r="AK24" s="22">
        <f>VLOOKUP(IF(ISBLANK($H24),0,2)+IF(ISBLANK($I24),0,1),'ESv3 Allowances'!$A$38:$G$41,6,FALSE)</f>
        <v>0</v>
      </c>
      <c r="AM24" s="22">
        <f>VLOOKUP(IF(ISBLANK($H24),0,2)+IF(ISBLANK($I24),0,1),'ESv3 Allowances'!$A$38:$G$41,7,FALSE)</f>
        <v>0</v>
      </c>
      <c r="AO24" s="22">
        <f t="shared" si="0"/>
        <v>0</v>
      </c>
      <c r="AQ24" s="20">
        <f t="shared" si="1"/>
        <v>0</v>
      </c>
      <c r="AR24" s="21">
        <f t="shared" si="2"/>
        <v>0</v>
      </c>
      <c r="AS24" s="20" t="str">
        <f t="shared" si="3"/>
        <v/>
      </c>
      <c r="AT24" s="22" t="str">
        <f t="shared" si="4"/>
        <v/>
      </c>
      <c r="AU24" s="19"/>
      <c r="AV24" s="19"/>
      <c r="AW24" s="22" t="str">
        <f t="shared" si="5"/>
        <v/>
      </c>
      <c r="AX24" s="92" t="str">
        <f t="shared" si="6"/>
        <v/>
      </c>
      <c r="AY24" s="19"/>
      <c r="AZ24" s="99"/>
    </row>
    <row r="25" spans="5:52" x14ac:dyDescent="0.2">
      <c r="E25" s="17"/>
      <c r="G25" s="20">
        <f>IF(ISBLANK(F25),0,VLOOKUP($F25,'ESv3 Allowances'!$A$3:$B$8,2,FALSE))</f>
        <v>0</v>
      </c>
      <c r="K25" s="20">
        <f>IF(AND(NOT(ISBLANK(J25)),NOT(ISBLANK(VLOOKUP($F25,'ESv3 Allowances'!$A$3:$M$8,3,FALSE)))),VLOOKUP(J$3,'ESv3 Allowances'!$B$23:$C$33,2,FALSE),0)</f>
        <v>0</v>
      </c>
      <c r="M25" s="20">
        <f>IF(AND(NOT(ISBLANK(L25)),NOT(ISBLANK(VLOOKUP($F25,'ESv3 Allowances'!$A$3:$M$8,4,FALSE)))),VLOOKUP(L$3,'ESv3 Allowances'!$B$23:$C$33,2,FALSE),0)</f>
        <v>0</v>
      </c>
      <c r="O25" s="20">
        <f>IF(AND(NOT(ISBLANK(N25)),NOT(ISBLANK(VLOOKUP($F25,'ESv3 Allowances'!$A$3:$M$8,5,FALSE)))),VLOOKUP(N$3,'ESv3 Allowances'!$B$23:$C$33,2,FALSE),0)</f>
        <v>0</v>
      </c>
      <c r="Q25" s="20">
        <f>IF(AND(NOT(ISBLANK(P25)),NOT(ISBLANK(VLOOKUP($F25,'ESv3 Allowances'!$A$3:$M$8,6,FALSE)))),VLOOKUP(P$3,'ESv3 Allowances'!$B$23:$C$33,2,FALSE),0)</f>
        <v>0</v>
      </c>
      <c r="S25" s="20">
        <f>IF(AND(NOT(ISBLANK(R25)),NOT(ISBLANK(VLOOKUP($F25,'ESv3 Allowances'!$A$3:$M$8,7,FALSE)))),VLOOKUP(R$3,'ESv3 Allowances'!$B$23:$C$33,2,FALSE),0)</f>
        <v>0</v>
      </c>
      <c r="U25" s="20">
        <f>IF(AND(NOT(ISBLANK(T25)),ISBLANK(V25),NOT(ISBLANK(VLOOKUP($F25,'ESv3 Allowances'!$A$3:$M$8,8,FALSE)))),VLOOKUP(T$3,'ESv3 Allowances'!$B$23:$C$33,2,FALSE),0)</f>
        <v>0</v>
      </c>
      <c r="W25" s="20">
        <f>IF(AND(NOT(ISBLANK(V25)),NOT(ISBLANK(VLOOKUP($F25,'ESv3 Allowances'!$A$3:$M$8, 9,FALSE)))),VLOOKUP(V$3,'ESv3 Allowances'!$B$23:$C$33,2,FALSE),0)</f>
        <v>0</v>
      </c>
      <c r="Y25" s="20">
        <f>IF(AND(NOT(ISBLANK(X25)),NOT(ISBLANK(VLOOKUP($F25,'ESv3 Allowances'!$A$3:$M$8, 10,FALSE)))),VLOOKUP(X$3,'ESv3 Allowances'!$B$23:$C$33,2,FALSE),0)</f>
        <v>0</v>
      </c>
      <c r="AA25" s="20">
        <f>IF(AND(NOT(ISBLANK(Z25)),NOT(ISBLANK(VLOOKUP($F25,'ESv3 Allowances'!$A$3:$M$8, 11,FALSE)))),VLOOKUP(Z$3,'ESv3 Allowances'!$B$23:$C$33,2,FALSE),0)</f>
        <v>0</v>
      </c>
      <c r="AC25" s="20">
        <f>IF(AND(NOT(ISBLANK(AB25)),NOT(ISBLANK(VLOOKUP($F25,'ESv3 Allowances'!$A$3:$M$8, 12,FALSE)))),VLOOKUP(AB$3,'ESv3 Allowances'!$B$23:$C$33,2,FALSE),0)</f>
        <v>0</v>
      </c>
      <c r="AE25" s="20">
        <f>IF(AND(NOT(ISBLANK(AD25)),NOT(ISBLANK(VLOOKUP($F25,'ESv3 Allowances'!$A$3:$M$8, 13,FALSE)))),VLOOKUP(AD$3,'ESv3 Allowances'!$B$23:$C$33,2,FALSE),0)</f>
        <v>0</v>
      </c>
      <c r="AG25" s="22">
        <f>VLOOKUP(IF(ISBLANK($H25),0,2)+IF(ISBLANK($I25),0,1),'ESv3 Allowances'!$A$38:$G$41,4,FALSE)</f>
        <v>14</v>
      </c>
      <c r="AI25" s="22">
        <f>VLOOKUP(IF(ISBLANK($H25),0,2)+IF(ISBLANK($I25),0,1),'ESv3 Allowances'!$A$38:$G$41,5,FALSE)</f>
        <v>10</v>
      </c>
      <c r="AK25" s="22">
        <f>VLOOKUP(IF(ISBLANK($H25),0,2)+IF(ISBLANK($I25),0,1),'ESv3 Allowances'!$A$38:$G$41,6,FALSE)</f>
        <v>0</v>
      </c>
      <c r="AM25" s="22">
        <f>VLOOKUP(IF(ISBLANK($H25),0,2)+IF(ISBLANK($I25),0,1),'ESv3 Allowances'!$A$38:$G$41,7,FALSE)</f>
        <v>0</v>
      </c>
      <c r="AO25" s="22">
        <f t="shared" si="0"/>
        <v>0</v>
      </c>
      <c r="AQ25" s="20">
        <f t="shared" si="1"/>
        <v>0</v>
      </c>
      <c r="AR25" s="21">
        <f t="shared" si="2"/>
        <v>0</v>
      </c>
      <c r="AS25" s="20" t="str">
        <f t="shared" si="3"/>
        <v/>
      </c>
      <c r="AT25" s="22" t="str">
        <f t="shared" si="4"/>
        <v/>
      </c>
      <c r="AU25" s="19"/>
      <c r="AV25" s="19"/>
      <c r="AW25" s="22" t="str">
        <f t="shared" si="5"/>
        <v/>
      </c>
      <c r="AX25" s="92" t="str">
        <f t="shared" si="6"/>
        <v/>
      </c>
      <c r="AY25" s="19"/>
      <c r="AZ25" s="99"/>
    </row>
    <row r="26" spans="5:52" x14ac:dyDescent="0.2">
      <c r="E26" s="17"/>
      <c r="G26" s="20">
        <f>IF(ISBLANK(F26),0,VLOOKUP($F26,'ESv3 Allowances'!$A$3:$B$8,2,FALSE))</f>
        <v>0</v>
      </c>
      <c r="K26" s="20">
        <f>IF(AND(NOT(ISBLANK(J26)),NOT(ISBLANK(VLOOKUP($F26,'ESv3 Allowances'!$A$3:$M$8,3,FALSE)))),VLOOKUP(J$3,'ESv3 Allowances'!$B$23:$C$33,2,FALSE),0)</f>
        <v>0</v>
      </c>
      <c r="M26" s="20">
        <f>IF(AND(NOT(ISBLANK(L26)),NOT(ISBLANK(VLOOKUP($F26,'ESv3 Allowances'!$A$3:$M$8,4,FALSE)))),VLOOKUP(L$3,'ESv3 Allowances'!$B$23:$C$33,2,FALSE),0)</f>
        <v>0</v>
      </c>
      <c r="O26" s="20">
        <f>IF(AND(NOT(ISBLANK(N26)),NOT(ISBLANK(VLOOKUP($F26,'ESv3 Allowances'!$A$3:$M$8,5,FALSE)))),VLOOKUP(N$3,'ESv3 Allowances'!$B$23:$C$33,2,FALSE),0)</f>
        <v>0</v>
      </c>
      <c r="Q26" s="20">
        <f>IF(AND(NOT(ISBLANK(P26)),NOT(ISBLANK(VLOOKUP($F26,'ESv3 Allowances'!$A$3:$M$8,6,FALSE)))),VLOOKUP(P$3,'ESv3 Allowances'!$B$23:$C$33,2,FALSE),0)</f>
        <v>0</v>
      </c>
      <c r="S26" s="20">
        <f>IF(AND(NOT(ISBLANK(R26)),NOT(ISBLANK(VLOOKUP($F26,'ESv3 Allowances'!$A$3:$M$8,7,FALSE)))),VLOOKUP(R$3,'ESv3 Allowances'!$B$23:$C$33,2,FALSE),0)</f>
        <v>0</v>
      </c>
      <c r="U26" s="20">
        <f>IF(AND(NOT(ISBLANK(T26)),ISBLANK(V26),NOT(ISBLANK(VLOOKUP($F26,'ESv3 Allowances'!$A$3:$M$8,8,FALSE)))),VLOOKUP(T$3,'ESv3 Allowances'!$B$23:$C$33,2,FALSE),0)</f>
        <v>0</v>
      </c>
      <c r="W26" s="20">
        <f>IF(AND(NOT(ISBLANK(V26)),NOT(ISBLANK(VLOOKUP($F26,'ESv3 Allowances'!$A$3:$M$8, 9,FALSE)))),VLOOKUP(V$3,'ESv3 Allowances'!$B$23:$C$33,2,FALSE),0)</f>
        <v>0</v>
      </c>
      <c r="Y26" s="20">
        <f>IF(AND(NOT(ISBLANK(X26)),NOT(ISBLANK(VLOOKUP($F26,'ESv3 Allowances'!$A$3:$M$8, 10,FALSE)))),VLOOKUP(X$3,'ESv3 Allowances'!$B$23:$C$33,2,FALSE),0)</f>
        <v>0</v>
      </c>
      <c r="AA26" s="20">
        <f>IF(AND(NOT(ISBLANK(Z26)),NOT(ISBLANK(VLOOKUP($F26,'ESv3 Allowances'!$A$3:$M$8, 11,FALSE)))),VLOOKUP(Z$3,'ESv3 Allowances'!$B$23:$C$33,2,FALSE),0)</f>
        <v>0</v>
      </c>
      <c r="AC26" s="20">
        <f>IF(AND(NOT(ISBLANK(AB26)),NOT(ISBLANK(VLOOKUP($F26,'ESv3 Allowances'!$A$3:$M$8, 12,FALSE)))),VLOOKUP(AB$3,'ESv3 Allowances'!$B$23:$C$33,2,FALSE),0)</f>
        <v>0</v>
      </c>
      <c r="AE26" s="20">
        <f>IF(AND(NOT(ISBLANK(AD26)),NOT(ISBLANK(VLOOKUP($F26,'ESv3 Allowances'!$A$3:$M$8, 13,FALSE)))),VLOOKUP(AD$3,'ESv3 Allowances'!$B$23:$C$33,2,FALSE),0)</f>
        <v>0</v>
      </c>
      <c r="AG26" s="22">
        <f>VLOOKUP(IF(ISBLANK($H26),0,2)+IF(ISBLANK($I26),0,1),'ESv3 Allowances'!$A$38:$G$41,4,FALSE)</f>
        <v>14</v>
      </c>
      <c r="AI26" s="22">
        <f>VLOOKUP(IF(ISBLANK($H26),0,2)+IF(ISBLANK($I26),0,1),'ESv3 Allowances'!$A$38:$G$41,5,FALSE)</f>
        <v>10</v>
      </c>
      <c r="AK26" s="22">
        <f>VLOOKUP(IF(ISBLANK($H26),0,2)+IF(ISBLANK($I26),0,1),'ESv3 Allowances'!$A$38:$G$41,6,FALSE)</f>
        <v>0</v>
      </c>
      <c r="AM26" s="22">
        <f>VLOOKUP(IF(ISBLANK($H26),0,2)+IF(ISBLANK($I26),0,1),'ESv3 Allowances'!$A$38:$G$41,7,FALSE)</f>
        <v>0</v>
      </c>
      <c r="AO26" s="22">
        <f t="shared" si="0"/>
        <v>0</v>
      </c>
      <c r="AQ26" s="20">
        <f t="shared" si="1"/>
        <v>0</v>
      </c>
      <c r="AR26" s="21">
        <f t="shared" si="2"/>
        <v>0</v>
      </c>
      <c r="AS26" s="20" t="str">
        <f t="shared" si="3"/>
        <v/>
      </c>
      <c r="AT26" s="22" t="str">
        <f t="shared" si="4"/>
        <v/>
      </c>
      <c r="AU26" s="19"/>
      <c r="AV26" s="19"/>
      <c r="AW26" s="22" t="str">
        <f t="shared" si="5"/>
        <v/>
      </c>
      <c r="AX26" s="92" t="str">
        <f t="shared" si="6"/>
        <v/>
      </c>
      <c r="AY26" s="19"/>
      <c r="AZ26" s="99"/>
    </row>
    <row r="27" spans="5:52" x14ac:dyDescent="0.2">
      <c r="E27" s="17"/>
      <c r="G27" s="20">
        <f>IF(ISBLANK(F27),0,VLOOKUP($F27,'ESv3 Allowances'!$A$3:$B$8,2,FALSE))</f>
        <v>0</v>
      </c>
      <c r="K27" s="20">
        <f>IF(AND(NOT(ISBLANK(J27)),NOT(ISBLANK(VLOOKUP($F27,'ESv3 Allowances'!$A$3:$M$8,3,FALSE)))),VLOOKUP(J$3,'ESv3 Allowances'!$B$23:$C$33,2,FALSE),0)</f>
        <v>0</v>
      </c>
      <c r="M27" s="20">
        <f>IF(AND(NOT(ISBLANK(L27)),NOT(ISBLANK(VLOOKUP($F27,'ESv3 Allowances'!$A$3:$M$8,4,FALSE)))),VLOOKUP(L$3,'ESv3 Allowances'!$B$23:$C$33,2,FALSE),0)</f>
        <v>0</v>
      </c>
      <c r="O27" s="20">
        <f>IF(AND(NOT(ISBLANK(N27)),NOT(ISBLANK(VLOOKUP($F27,'ESv3 Allowances'!$A$3:$M$8,5,FALSE)))),VLOOKUP(N$3,'ESv3 Allowances'!$B$23:$C$33,2,FALSE),0)</f>
        <v>0</v>
      </c>
      <c r="Q27" s="20">
        <f>IF(AND(NOT(ISBLANK(P27)),NOT(ISBLANK(VLOOKUP($F27,'ESv3 Allowances'!$A$3:$M$8,6,FALSE)))),VLOOKUP(P$3,'ESv3 Allowances'!$B$23:$C$33,2,FALSE),0)</f>
        <v>0</v>
      </c>
      <c r="S27" s="20">
        <f>IF(AND(NOT(ISBLANK(R27)),NOT(ISBLANK(VLOOKUP($F27,'ESv3 Allowances'!$A$3:$M$8,7,FALSE)))),VLOOKUP(R$3,'ESv3 Allowances'!$B$23:$C$33,2,FALSE),0)</f>
        <v>0</v>
      </c>
      <c r="U27" s="20">
        <f>IF(AND(NOT(ISBLANK(T27)),ISBLANK(V27),NOT(ISBLANK(VLOOKUP($F27,'ESv3 Allowances'!$A$3:$M$8,8,FALSE)))),VLOOKUP(T$3,'ESv3 Allowances'!$B$23:$C$33,2,FALSE),0)</f>
        <v>0</v>
      </c>
      <c r="W27" s="20">
        <f>IF(AND(NOT(ISBLANK(V27)),NOT(ISBLANK(VLOOKUP($F27,'ESv3 Allowances'!$A$3:$M$8, 9,FALSE)))),VLOOKUP(V$3,'ESv3 Allowances'!$B$23:$C$33,2,FALSE),0)</f>
        <v>0</v>
      </c>
      <c r="Y27" s="20">
        <f>IF(AND(NOT(ISBLANK(X27)),NOT(ISBLANK(VLOOKUP($F27,'ESv3 Allowances'!$A$3:$M$8, 10,FALSE)))),VLOOKUP(X$3,'ESv3 Allowances'!$B$23:$C$33,2,FALSE),0)</f>
        <v>0</v>
      </c>
      <c r="AA27" s="20">
        <f>IF(AND(NOT(ISBLANK(Z27)),NOT(ISBLANK(VLOOKUP($F27,'ESv3 Allowances'!$A$3:$M$8, 11,FALSE)))),VLOOKUP(Z$3,'ESv3 Allowances'!$B$23:$C$33,2,FALSE),0)</f>
        <v>0</v>
      </c>
      <c r="AC27" s="20">
        <f>IF(AND(NOT(ISBLANK(AB27)),NOT(ISBLANK(VLOOKUP($F27,'ESv3 Allowances'!$A$3:$M$8, 12,FALSE)))),VLOOKUP(AB$3,'ESv3 Allowances'!$B$23:$C$33,2,FALSE),0)</f>
        <v>0</v>
      </c>
      <c r="AE27" s="20">
        <f>IF(AND(NOT(ISBLANK(AD27)),NOT(ISBLANK(VLOOKUP($F27,'ESv3 Allowances'!$A$3:$M$8, 13,FALSE)))),VLOOKUP(AD$3,'ESv3 Allowances'!$B$23:$C$33,2,FALSE),0)</f>
        <v>0</v>
      </c>
      <c r="AG27" s="22">
        <f>VLOOKUP(IF(ISBLANK($H27),0,2)+IF(ISBLANK($I27),0,1),'ESv3 Allowances'!$A$38:$G$41,4,FALSE)</f>
        <v>14</v>
      </c>
      <c r="AI27" s="22">
        <f>VLOOKUP(IF(ISBLANK($H27),0,2)+IF(ISBLANK($I27),0,1),'ESv3 Allowances'!$A$38:$G$41,5,FALSE)</f>
        <v>10</v>
      </c>
      <c r="AK27" s="22">
        <f>VLOOKUP(IF(ISBLANK($H27),0,2)+IF(ISBLANK($I27),0,1),'ESv3 Allowances'!$A$38:$G$41,6,FALSE)</f>
        <v>0</v>
      </c>
      <c r="AM27" s="22">
        <f>VLOOKUP(IF(ISBLANK($H27),0,2)+IF(ISBLANK($I27),0,1),'ESv3 Allowances'!$A$38:$G$41,7,FALSE)</f>
        <v>0</v>
      </c>
      <c r="AO27" s="22">
        <f t="shared" si="0"/>
        <v>0</v>
      </c>
      <c r="AQ27" s="20">
        <f t="shared" si="1"/>
        <v>0</v>
      </c>
      <c r="AR27" s="21">
        <f t="shared" si="2"/>
        <v>0</v>
      </c>
      <c r="AS27" s="20" t="str">
        <f t="shared" si="3"/>
        <v/>
      </c>
      <c r="AT27" s="22" t="str">
        <f t="shared" si="4"/>
        <v/>
      </c>
      <c r="AU27" s="19"/>
      <c r="AV27" s="19"/>
      <c r="AW27" s="22" t="str">
        <f t="shared" si="5"/>
        <v/>
      </c>
      <c r="AX27" s="92" t="str">
        <f t="shared" si="6"/>
        <v/>
      </c>
      <c r="AY27" s="19"/>
      <c r="AZ27" s="99"/>
    </row>
    <row r="28" spans="5:52" x14ac:dyDescent="0.2">
      <c r="E28" s="17"/>
      <c r="G28" s="20">
        <f>IF(ISBLANK(F28),0,VLOOKUP($F28,'ESv3 Allowances'!$A$3:$B$8,2,FALSE))</f>
        <v>0</v>
      </c>
      <c r="K28" s="20">
        <f>IF(AND(NOT(ISBLANK(J28)),NOT(ISBLANK(VLOOKUP($F28,'ESv3 Allowances'!$A$3:$M$8,3,FALSE)))),VLOOKUP(J$3,'ESv3 Allowances'!$B$23:$C$33,2,FALSE),0)</f>
        <v>0</v>
      </c>
      <c r="M28" s="20">
        <f>IF(AND(NOT(ISBLANK(L28)),NOT(ISBLANK(VLOOKUP($F28,'ESv3 Allowances'!$A$3:$M$8,4,FALSE)))),VLOOKUP(L$3,'ESv3 Allowances'!$B$23:$C$33,2,FALSE),0)</f>
        <v>0</v>
      </c>
      <c r="O28" s="20">
        <f>IF(AND(NOT(ISBLANK(N28)),NOT(ISBLANK(VLOOKUP($F28,'ESv3 Allowances'!$A$3:$M$8,5,FALSE)))),VLOOKUP(N$3,'ESv3 Allowances'!$B$23:$C$33,2,FALSE),0)</f>
        <v>0</v>
      </c>
      <c r="Q28" s="20">
        <f>IF(AND(NOT(ISBLANK(P28)),NOT(ISBLANK(VLOOKUP($F28,'ESv3 Allowances'!$A$3:$M$8,6,FALSE)))),VLOOKUP(P$3,'ESv3 Allowances'!$B$23:$C$33,2,FALSE),0)</f>
        <v>0</v>
      </c>
      <c r="S28" s="20">
        <f>IF(AND(NOT(ISBLANK(R28)),NOT(ISBLANK(VLOOKUP($F28,'ESv3 Allowances'!$A$3:$M$8,7,FALSE)))),VLOOKUP(R$3,'ESv3 Allowances'!$B$23:$C$33,2,FALSE),0)</f>
        <v>0</v>
      </c>
      <c r="U28" s="20">
        <f>IF(AND(NOT(ISBLANK(T28)),ISBLANK(V28),NOT(ISBLANK(VLOOKUP($F28,'ESv3 Allowances'!$A$3:$M$8,8,FALSE)))),VLOOKUP(T$3,'ESv3 Allowances'!$B$23:$C$33,2,FALSE),0)</f>
        <v>0</v>
      </c>
      <c r="W28" s="20">
        <f>IF(AND(NOT(ISBLANK(V28)),NOT(ISBLANK(VLOOKUP($F28,'ESv3 Allowances'!$A$3:$M$8, 9,FALSE)))),VLOOKUP(V$3,'ESv3 Allowances'!$B$23:$C$33,2,FALSE),0)</f>
        <v>0</v>
      </c>
      <c r="Y28" s="20">
        <f>IF(AND(NOT(ISBLANK(X28)),NOT(ISBLANK(VLOOKUP($F28,'ESv3 Allowances'!$A$3:$M$8, 10,FALSE)))),VLOOKUP(X$3,'ESv3 Allowances'!$B$23:$C$33,2,FALSE),0)</f>
        <v>0</v>
      </c>
      <c r="AA28" s="20">
        <f>IF(AND(NOT(ISBLANK(Z28)),NOT(ISBLANK(VLOOKUP($F28,'ESv3 Allowances'!$A$3:$M$8, 11,FALSE)))),VLOOKUP(Z$3,'ESv3 Allowances'!$B$23:$C$33,2,FALSE),0)</f>
        <v>0</v>
      </c>
      <c r="AC28" s="20">
        <f>IF(AND(NOT(ISBLANK(AB28)),NOT(ISBLANK(VLOOKUP($F28,'ESv3 Allowances'!$A$3:$M$8, 12,FALSE)))),VLOOKUP(AB$3,'ESv3 Allowances'!$B$23:$C$33,2,FALSE),0)</f>
        <v>0</v>
      </c>
      <c r="AE28" s="20">
        <f>IF(AND(NOT(ISBLANK(AD28)),NOT(ISBLANK(VLOOKUP($F28,'ESv3 Allowances'!$A$3:$M$8, 13,FALSE)))),VLOOKUP(AD$3,'ESv3 Allowances'!$B$23:$C$33,2,FALSE),0)</f>
        <v>0</v>
      </c>
      <c r="AG28" s="22">
        <f>VLOOKUP(IF(ISBLANK($H28),0,2)+IF(ISBLANK($I28),0,1),'ESv3 Allowances'!$A$38:$G$41,4,FALSE)</f>
        <v>14</v>
      </c>
      <c r="AI28" s="22">
        <f>VLOOKUP(IF(ISBLANK($H28),0,2)+IF(ISBLANK($I28),0,1),'ESv3 Allowances'!$A$38:$G$41,5,FALSE)</f>
        <v>10</v>
      </c>
      <c r="AK28" s="22">
        <f>VLOOKUP(IF(ISBLANK($H28),0,2)+IF(ISBLANK($I28),0,1),'ESv3 Allowances'!$A$38:$G$41,6,FALSE)</f>
        <v>0</v>
      </c>
      <c r="AM28" s="22">
        <f>VLOOKUP(IF(ISBLANK($H28),0,2)+IF(ISBLANK($I28),0,1),'ESv3 Allowances'!$A$38:$G$41,7,FALSE)</f>
        <v>0</v>
      </c>
      <c r="AO28" s="22">
        <f t="shared" si="0"/>
        <v>0</v>
      </c>
      <c r="AQ28" s="20">
        <f t="shared" si="1"/>
        <v>0</v>
      </c>
      <c r="AR28" s="21">
        <f t="shared" si="2"/>
        <v>0</v>
      </c>
      <c r="AS28" s="20" t="str">
        <f t="shared" si="3"/>
        <v/>
      </c>
      <c r="AT28" s="22" t="str">
        <f t="shared" si="4"/>
        <v/>
      </c>
      <c r="AU28" s="19"/>
      <c r="AV28" s="19"/>
      <c r="AW28" s="22" t="str">
        <f t="shared" si="5"/>
        <v/>
      </c>
      <c r="AX28" s="92" t="str">
        <f t="shared" si="6"/>
        <v/>
      </c>
      <c r="AY28" s="19"/>
      <c r="AZ28" s="99"/>
    </row>
    <row r="29" spans="5:52" x14ac:dyDescent="0.2">
      <c r="E29" s="17"/>
      <c r="G29" s="20">
        <f>IF(ISBLANK(F29),0,VLOOKUP($F29,'ESv3 Allowances'!$A$3:$B$8,2,FALSE))</f>
        <v>0</v>
      </c>
      <c r="K29" s="20">
        <f>IF(AND(NOT(ISBLANK(J29)),NOT(ISBLANK(VLOOKUP($F29,'ESv3 Allowances'!$A$3:$M$8,3,FALSE)))),VLOOKUP(J$3,'ESv3 Allowances'!$B$23:$C$33,2,FALSE),0)</f>
        <v>0</v>
      </c>
      <c r="M29" s="20">
        <f>IF(AND(NOT(ISBLANK(L29)),NOT(ISBLANK(VLOOKUP($F29,'ESv3 Allowances'!$A$3:$M$8,4,FALSE)))),VLOOKUP(L$3,'ESv3 Allowances'!$B$23:$C$33,2,FALSE),0)</f>
        <v>0</v>
      </c>
      <c r="O29" s="20">
        <f>IF(AND(NOT(ISBLANK(N29)),NOT(ISBLANK(VLOOKUP($F29,'ESv3 Allowances'!$A$3:$M$8,5,FALSE)))),VLOOKUP(N$3,'ESv3 Allowances'!$B$23:$C$33,2,FALSE),0)</f>
        <v>0</v>
      </c>
      <c r="Q29" s="20">
        <f>IF(AND(NOT(ISBLANK(P29)),NOT(ISBLANK(VLOOKUP($F29,'ESv3 Allowances'!$A$3:$M$8,6,FALSE)))),VLOOKUP(P$3,'ESv3 Allowances'!$B$23:$C$33,2,FALSE),0)</f>
        <v>0</v>
      </c>
      <c r="S29" s="20">
        <f>IF(AND(NOT(ISBLANK(R29)),NOT(ISBLANK(VLOOKUP($F29,'ESv3 Allowances'!$A$3:$M$8,7,FALSE)))),VLOOKUP(R$3,'ESv3 Allowances'!$B$23:$C$33,2,FALSE),0)</f>
        <v>0</v>
      </c>
      <c r="U29" s="20">
        <f>IF(AND(NOT(ISBLANK(T29)),ISBLANK(V29),NOT(ISBLANK(VLOOKUP($F29,'ESv3 Allowances'!$A$3:$M$8,8,FALSE)))),VLOOKUP(T$3,'ESv3 Allowances'!$B$23:$C$33,2,FALSE),0)</f>
        <v>0</v>
      </c>
      <c r="W29" s="20">
        <f>IF(AND(NOT(ISBLANK(V29)),NOT(ISBLANK(VLOOKUP($F29,'ESv3 Allowances'!$A$3:$M$8, 9,FALSE)))),VLOOKUP(V$3,'ESv3 Allowances'!$B$23:$C$33,2,FALSE),0)</f>
        <v>0</v>
      </c>
      <c r="Y29" s="20">
        <f>IF(AND(NOT(ISBLANK(X29)),NOT(ISBLANK(VLOOKUP($F29,'ESv3 Allowances'!$A$3:$M$8, 10,FALSE)))),VLOOKUP(X$3,'ESv3 Allowances'!$B$23:$C$33,2,FALSE),0)</f>
        <v>0</v>
      </c>
      <c r="AA29" s="20">
        <f>IF(AND(NOT(ISBLANK(Z29)),NOT(ISBLANK(VLOOKUP($F29,'ESv3 Allowances'!$A$3:$M$8, 11,FALSE)))),VLOOKUP(Z$3,'ESv3 Allowances'!$B$23:$C$33,2,FALSE),0)</f>
        <v>0</v>
      </c>
      <c r="AC29" s="20">
        <f>IF(AND(NOT(ISBLANK(AB29)),NOT(ISBLANK(VLOOKUP($F29,'ESv3 Allowances'!$A$3:$M$8, 12,FALSE)))),VLOOKUP(AB$3,'ESv3 Allowances'!$B$23:$C$33,2,FALSE),0)</f>
        <v>0</v>
      </c>
      <c r="AE29" s="20">
        <f>IF(AND(NOT(ISBLANK(AD29)),NOT(ISBLANK(VLOOKUP($F29,'ESv3 Allowances'!$A$3:$M$8, 13,FALSE)))),VLOOKUP(AD$3,'ESv3 Allowances'!$B$23:$C$33,2,FALSE),0)</f>
        <v>0</v>
      </c>
      <c r="AG29" s="22">
        <f>VLOOKUP(IF(ISBLANK($H29),0,2)+IF(ISBLANK($I29),0,1),'ESv3 Allowances'!$A$38:$G$41,4,FALSE)</f>
        <v>14</v>
      </c>
      <c r="AI29" s="22">
        <f>VLOOKUP(IF(ISBLANK($H29),0,2)+IF(ISBLANK($I29),0,1),'ESv3 Allowances'!$A$38:$G$41,5,FALSE)</f>
        <v>10</v>
      </c>
      <c r="AK29" s="22">
        <f>VLOOKUP(IF(ISBLANK($H29),0,2)+IF(ISBLANK($I29),0,1),'ESv3 Allowances'!$A$38:$G$41,6,FALSE)</f>
        <v>0</v>
      </c>
      <c r="AM29" s="22">
        <f>VLOOKUP(IF(ISBLANK($H29),0,2)+IF(ISBLANK($I29),0,1),'ESv3 Allowances'!$A$38:$G$41,7,FALSE)</f>
        <v>0</v>
      </c>
      <c r="AO29" s="22">
        <f t="shared" si="0"/>
        <v>0</v>
      </c>
      <c r="AQ29" s="20">
        <f t="shared" si="1"/>
        <v>0</v>
      </c>
      <c r="AR29" s="21">
        <f t="shared" si="2"/>
        <v>0</v>
      </c>
      <c r="AS29" s="20" t="str">
        <f t="shared" si="3"/>
        <v/>
      </c>
      <c r="AT29" s="22" t="str">
        <f t="shared" si="4"/>
        <v/>
      </c>
      <c r="AU29" s="19"/>
      <c r="AV29" s="19"/>
      <c r="AW29" s="22" t="str">
        <f t="shared" si="5"/>
        <v/>
      </c>
      <c r="AX29" s="92" t="str">
        <f t="shared" si="6"/>
        <v/>
      </c>
      <c r="AY29" s="19"/>
      <c r="AZ29" s="99"/>
    </row>
    <row r="30" spans="5:52" x14ac:dyDescent="0.2">
      <c r="E30" s="17"/>
      <c r="G30" s="20">
        <f>IF(ISBLANK(F30),0,VLOOKUP($F30,'ESv3 Allowances'!$A$3:$B$8,2,FALSE))</f>
        <v>0</v>
      </c>
      <c r="K30" s="20">
        <f>IF(AND(NOT(ISBLANK(J30)),NOT(ISBLANK(VLOOKUP($F30,'ESv3 Allowances'!$A$3:$M$8,3,FALSE)))),VLOOKUP(J$3,'ESv3 Allowances'!$B$23:$C$33,2,FALSE),0)</f>
        <v>0</v>
      </c>
      <c r="M30" s="20">
        <f>IF(AND(NOT(ISBLANK(L30)),NOT(ISBLANK(VLOOKUP($F30,'ESv3 Allowances'!$A$3:$M$8,4,FALSE)))),VLOOKUP(L$3,'ESv3 Allowances'!$B$23:$C$33,2,FALSE),0)</f>
        <v>0</v>
      </c>
      <c r="O30" s="20">
        <f>IF(AND(NOT(ISBLANK(N30)),NOT(ISBLANK(VLOOKUP($F30,'ESv3 Allowances'!$A$3:$M$8,5,FALSE)))),VLOOKUP(N$3,'ESv3 Allowances'!$B$23:$C$33,2,FALSE),0)</f>
        <v>0</v>
      </c>
      <c r="Q30" s="20">
        <f>IF(AND(NOT(ISBLANK(P30)),NOT(ISBLANK(VLOOKUP($F30,'ESv3 Allowances'!$A$3:$M$8,6,FALSE)))),VLOOKUP(P$3,'ESv3 Allowances'!$B$23:$C$33,2,FALSE),0)</f>
        <v>0</v>
      </c>
      <c r="S30" s="20">
        <f>IF(AND(NOT(ISBLANK(R30)),NOT(ISBLANK(VLOOKUP($F30,'ESv3 Allowances'!$A$3:$M$8,7,FALSE)))),VLOOKUP(R$3,'ESv3 Allowances'!$B$23:$C$33,2,FALSE),0)</f>
        <v>0</v>
      </c>
      <c r="U30" s="20">
        <f>IF(AND(NOT(ISBLANK(T30)),ISBLANK(V30),NOT(ISBLANK(VLOOKUP($F30,'ESv3 Allowances'!$A$3:$M$8,8,FALSE)))),VLOOKUP(T$3,'ESv3 Allowances'!$B$23:$C$33,2,FALSE),0)</f>
        <v>0</v>
      </c>
      <c r="W30" s="20">
        <f>IF(AND(NOT(ISBLANK(V30)),NOT(ISBLANK(VLOOKUP($F30,'ESv3 Allowances'!$A$3:$M$8, 9,FALSE)))),VLOOKUP(V$3,'ESv3 Allowances'!$B$23:$C$33,2,FALSE),0)</f>
        <v>0</v>
      </c>
      <c r="Y30" s="20">
        <f>IF(AND(NOT(ISBLANK(X30)),NOT(ISBLANK(VLOOKUP($F30,'ESv3 Allowances'!$A$3:$M$8, 10,FALSE)))),VLOOKUP(X$3,'ESv3 Allowances'!$B$23:$C$33,2,FALSE),0)</f>
        <v>0</v>
      </c>
      <c r="AA30" s="20">
        <f>IF(AND(NOT(ISBLANK(Z30)),NOT(ISBLANK(VLOOKUP($F30,'ESv3 Allowances'!$A$3:$M$8, 11,FALSE)))),VLOOKUP(Z$3,'ESv3 Allowances'!$B$23:$C$33,2,FALSE),0)</f>
        <v>0</v>
      </c>
      <c r="AC30" s="20">
        <f>IF(AND(NOT(ISBLANK(AB30)),NOT(ISBLANK(VLOOKUP($F30,'ESv3 Allowances'!$A$3:$M$8, 12,FALSE)))),VLOOKUP(AB$3,'ESv3 Allowances'!$B$23:$C$33,2,FALSE),0)</f>
        <v>0</v>
      </c>
      <c r="AE30" s="20">
        <f>IF(AND(NOT(ISBLANK(AD30)),NOT(ISBLANK(VLOOKUP($F30,'ESv3 Allowances'!$A$3:$M$8, 13,FALSE)))),VLOOKUP(AD$3,'ESv3 Allowances'!$B$23:$C$33,2,FALSE),0)</f>
        <v>0</v>
      </c>
      <c r="AG30" s="22">
        <f>VLOOKUP(IF(ISBLANK($H30),0,2)+IF(ISBLANK($I30),0,1),'ESv3 Allowances'!$A$38:$G$41,4,FALSE)</f>
        <v>14</v>
      </c>
      <c r="AI30" s="22">
        <f>VLOOKUP(IF(ISBLANK($H30),0,2)+IF(ISBLANK($I30),0,1),'ESv3 Allowances'!$A$38:$G$41,5,FALSE)</f>
        <v>10</v>
      </c>
      <c r="AK30" s="22">
        <f>VLOOKUP(IF(ISBLANK($H30),0,2)+IF(ISBLANK($I30),0,1),'ESv3 Allowances'!$A$38:$G$41,6,FALSE)</f>
        <v>0</v>
      </c>
      <c r="AM30" s="22">
        <f>VLOOKUP(IF(ISBLANK($H30),0,2)+IF(ISBLANK($I30),0,1),'ESv3 Allowances'!$A$38:$G$41,7,FALSE)</f>
        <v>0</v>
      </c>
      <c r="AO30" s="22">
        <f t="shared" si="0"/>
        <v>0</v>
      </c>
      <c r="AQ30" s="20">
        <f t="shared" si="1"/>
        <v>0</v>
      </c>
      <c r="AR30" s="21">
        <f t="shared" si="2"/>
        <v>0</v>
      </c>
      <c r="AS30" s="20" t="str">
        <f t="shared" si="3"/>
        <v/>
      </c>
      <c r="AT30" s="22" t="str">
        <f t="shared" si="4"/>
        <v/>
      </c>
      <c r="AU30" s="19"/>
      <c r="AV30" s="19"/>
      <c r="AW30" s="22" t="str">
        <f t="shared" si="5"/>
        <v/>
      </c>
      <c r="AX30" s="92" t="str">
        <f t="shared" si="6"/>
        <v/>
      </c>
      <c r="AY30" s="19"/>
      <c r="AZ30" s="99"/>
    </row>
    <row r="31" spans="5:52" x14ac:dyDescent="0.2">
      <c r="E31" s="17"/>
      <c r="G31" s="20">
        <f>IF(ISBLANK(F31),0,VLOOKUP($F31,'ESv3 Allowances'!$A$3:$B$8,2,FALSE))</f>
        <v>0</v>
      </c>
      <c r="K31" s="20">
        <f>IF(AND(NOT(ISBLANK(J31)),NOT(ISBLANK(VLOOKUP($F31,'ESv3 Allowances'!$A$3:$M$8,3,FALSE)))),VLOOKUP(J$3,'ESv3 Allowances'!$B$23:$C$33,2,FALSE),0)</f>
        <v>0</v>
      </c>
      <c r="M31" s="20">
        <f>IF(AND(NOT(ISBLANK(L31)),NOT(ISBLANK(VLOOKUP($F31,'ESv3 Allowances'!$A$3:$M$8,4,FALSE)))),VLOOKUP(L$3,'ESv3 Allowances'!$B$23:$C$33,2,FALSE),0)</f>
        <v>0</v>
      </c>
      <c r="O31" s="20">
        <f>IF(AND(NOT(ISBLANK(N31)),NOT(ISBLANK(VLOOKUP($F31,'ESv3 Allowances'!$A$3:$M$8,5,FALSE)))),VLOOKUP(N$3,'ESv3 Allowances'!$B$23:$C$33,2,FALSE),0)</f>
        <v>0</v>
      </c>
      <c r="Q31" s="20">
        <f>IF(AND(NOT(ISBLANK(P31)),NOT(ISBLANK(VLOOKUP($F31,'ESv3 Allowances'!$A$3:$M$8,6,FALSE)))),VLOOKUP(P$3,'ESv3 Allowances'!$B$23:$C$33,2,FALSE),0)</f>
        <v>0</v>
      </c>
      <c r="S31" s="20">
        <f>IF(AND(NOT(ISBLANK(R31)),NOT(ISBLANK(VLOOKUP($F31,'ESv3 Allowances'!$A$3:$M$8,7,FALSE)))),VLOOKUP(R$3,'ESv3 Allowances'!$B$23:$C$33,2,FALSE),0)</f>
        <v>0</v>
      </c>
      <c r="U31" s="20">
        <f>IF(AND(NOT(ISBLANK(T31)),ISBLANK(V31),NOT(ISBLANK(VLOOKUP($F31,'ESv3 Allowances'!$A$3:$M$8,8,FALSE)))),VLOOKUP(T$3,'ESv3 Allowances'!$B$23:$C$33,2,FALSE),0)</f>
        <v>0</v>
      </c>
      <c r="W31" s="20">
        <f>IF(AND(NOT(ISBLANK(V31)),NOT(ISBLANK(VLOOKUP($F31,'ESv3 Allowances'!$A$3:$M$8, 9,FALSE)))),VLOOKUP(V$3,'ESv3 Allowances'!$B$23:$C$33,2,FALSE),0)</f>
        <v>0</v>
      </c>
      <c r="Y31" s="20">
        <f>IF(AND(NOT(ISBLANK(X31)),NOT(ISBLANK(VLOOKUP($F31,'ESv3 Allowances'!$A$3:$M$8, 10,FALSE)))),VLOOKUP(X$3,'ESv3 Allowances'!$B$23:$C$33,2,FALSE),0)</f>
        <v>0</v>
      </c>
      <c r="AA31" s="20">
        <f>IF(AND(NOT(ISBLANK(Z31)),NOT(ISBLANK(VLOOKUP($F31,'ESv3 Allowances'!$A$3:$M$8, 11,FALSE)))),VLOOKUP(Z$3,'ESv3 Allowances'!$B$23:$C$33,2,FALSE),0)</f>
        <v>0</v>
      </c>
      <c r="AC31" s="20">
        <f>IF(AND(NOT(ISBLANK(AB31)),NOT(ISBLANK(VLOOKUP($F31,'ESv3 Allowances'!$A$3:$M$8, 12,FALSE)))),VLOOKUP(AB$3,'ESv3 Allowances'!$B$23:$C$33,2,FALSE),0)</f>
        <v>0</v>
      </c>
      <c r="AE31" s="20">
        <f>IF(AND(NOT(ISBLANK(AD31)),NOT(ISBLANK(VLOOKUP($F31,'ESv3 Allowances'!$A$3:$M$8, 13,FALSE)))),VLOOKUP(AD$3,'ESv3 Allowances'!$B$23:$C$33,2,FALSE),0)</f>
        <v>0</v>
      </c>
      <c r="AG31" s="22">
        <f>VLOOKUP(IF(ISBLANK($H31),0,2)+IF(ISBLANK($I31),0,1),'ESv3 Allowances'!$A$38:$G$41,4,FALSE)</f>
        <v>14</v>
      </c>
      <c r="AI31" s="22">
        <f>VLOOKUP(IF(ISBLANK($H31),0,2)+IF(ISBLANK($I31),0,1),'ESv3 Allowances'!$A$38:$G$41,5,FALSE)</f>
        <v>10</v>
      </c>
      <c r="AK31" s="22">
        <f>VLOOKUP(IF(ISBLANK($H31),0,2)+IF(ISBLANK($I31),0,1),'ESv3 Allowances'!$A$38:$G$41,6,FALSE)</f>
        <v>0</v>
      </c>
      <c r="AM31" s="22">
        <f>VLOOKUP(IF(ISBLANK($H31),0,2)+IF(ISBLANK($I31),0,1),'ESv3 Allowances'!$A$38:$G$41,7,FALSE)</f>
        <v>0</v>
      </c>
      <c r="AO31" s="22">
        <f t="shared" si="0"/>
        <v>0</v>
      </c>
      <c r="AQ31" s="20">
        <f t="shared" si="1"/>
        <v>0</v>
      </c>
      <c r="AR31" s="21">
        <f t="shared" si="2"/>
        <v>0</v>
      </c>
      <c r="AS31" s="20" t="str">
        <f t="shared" si="3"/>
        <v/>
      </c>
      <c r="AT31" s="22" t="str">
        <f t="shared" si="4"/>
        <v/>
      </c>
      <c r="AU31" s="19"/>
      <c r="AV31" s="19"/>
      <c r="AW31" s="22" t="str">
        <f t="shared" si="5"/>
        <v/>
      </c>
      <c r="AX31" s="92" t="str">
        <f t="shared" si="6"/>
        <v/>
      </c>
      <c r="AY31" s="19"/>
      <c r="AZ31" s="99"/>
    </row>
    <row r="32" spans="5:52" x14ac:dyDescent="0.2">
      <c r="E32" s="17"/>
      <c r="G32" s="20">
        <f>IF(ISBLANK(F32),0,VLOOKUP($F32,'ESv3 Allowances'!$A$3:$B$8,2,FALSE))</f>
        <v>0</v>
      </c>
      <c r="K32" s="20">
        <f>IF(AND(NOT(ISBLANK(J32)),NOT(ISBLANK(VLOOKUP($F32,'ESv3 Allowances'!$A$3:$M$8,3,FALSE)))),VLOOKUP(J$3,'ESv3 Allowances'!$B$23:$C$33,2,FALSE),0)</f>
        <v>0</v>
      </c>
      <c r="M32" s="20">
        <f>IF(AND(NOT(ISBLANK(L32)),NOT(ISBLANK(VLOOKUP($F32,'ESv3 Allowances'!$A$3:$M$8,4,FALSE)))),VLOOKUP(L$3,'ESv3 Allowances'!$B$23:$C$33,2,FALSE),0)</f>
        <v>0</v>
      </c>
      <c r="O32" s="20">
        <f>IF(AND(NOT(ISBLANK(N32)),NOT(ISBLANK(VLOOKUP($F32,'ESv3 Allowances'!$A$3:$M$8,5,FALSE)))),VLOOKUP(N$3,'ESv3 Allowances'!$B$23:$C$33,2,FALSE),0)</f>
        <v>0</v>
      </c>
      <c r="Q32" s="20">
        <f>IF(AND(NOT(ISBLANK(P32)),NOT(ISBLANK(VLOOKUP($F32,'ESv3 Allowances'!$A$3:$M$8,6,FALSE)))),VLOOKUP(P$3,'ESv3 Allowances'!$B$23:$C$33,2,FALSE),0)</f>
        <v>0</v>
      </c>
      <c r="S32" s="20">
        <f>IF(AND(NOT(ISBLANK(R32)),NOT(ISBLANK(VLOOKUP($F32,'ESv3 Allowances'!$A$3:$M$8,7,FALSE)))),VLOOKUP(R$3,'ESv3 Allowances'!$B$23:$C$33,2,FALSE),0)</f>
        <v>0</v>
      </c>
      <c r="U32" s="20">
        <f>IF(AND(NOT(ISBLANK(T32)),ISBLANK(V32),NOT(ISBLANK(VLOOKUP($F32,'ESv3 Allowances'!$A$3:$M$8,8,FALSE)))),VLOOKUP(T$3,'ESv3 Allowances'!$B$23:$C$33,2,FALSE),0)</f>
        <v>0</v>
      </c>
      <c r="W32" s="20">
        <f>IF(AND(NOT(ISBLANK(V32)),NOT(ISBLANK(VLOOKUP($F32,'ESv3 Allowances'!$A$3:$M$8, 9,FALSE)))),VLOOKUP(V$3,'ESv3 Allowances'!$B$23:$C$33,2,FALSE),0)</f>
        <v>0</v>
      </c>
      <c r="Y32" s="20">
        <f>IF(AND(NOT(ISBLANK(X32)),NOT(ISBLANK(VLOOKUP($F32,'ESv3 Allowances'!$A$3:$M$8, 10,FALSE)))),VLOOKUP(X$3,'ESv3 Allowances'!$B$23:$C$33,2,FALSE),0)</f>
        <v>0</v>
      </c>
      <c r="AA32" s="20">
        <f>IF(AND(NOT(ISBLANK(Z32)),NOT(ISBLANK(VLOOKUP($F32,'ESv3 Allowances'!$A$3:$M$8, 11,FALSE)))),VLOOKUP(Z$3,'ESv3 Allowances'!$B$23:$C$33,2,FALSE),0)</f>
        <v>0</v>
      </c>
      <c r="AC32" s="20">
        <f>IF(AND(NOT(ISBLANK(AB32)),NOT(ISBLANK(VLOOKUP($F32,'ESv3 Allowances'!$A$3:$M$8, 12,FALSE)))),VLOOKUP(AB$3,'ESv3 Allowances'!$B$23:$C$33,2,FALSE),0)</f>
        <v>0</v>
      </c>
      <c r="AE32" s="20">
        <f>IF(AND(NOT(ISBLANK(AD32)),NOT(ISBLANK(VLOOKUP($F32,'ESv3 Allowances'!$A$3:$M$8, 13,FALSE)))),VLOOKUP(AD$3,'ESv3 Allowances'!$B$23:$C$33,2,FALSE),0)</f>
        <v>0</v>
      </c>
      <c r="AG32" s="22">
        <f>VLOOKUP(IF(ISBLANK($H32),0,2)+IF(ISBLANK($I32),0,1),'ESv3 Allowances'!$A$38:$G$41,4,FALSE)</f>
        <v>14</v>
      </c>
      <c r="AI32" s="22">
        <f>VLOOKUP(IF(ISBLANK($H32),0,2)+IF(ISBLANK($I32),0,1),'ESv3 Allowances'!$A$38:$G$41,5,FALSE)</f>
        <v>10</v>
      </c>
      <c r="AK32" s="22">
        <f>VLOOKUP(IF(ISBLANK($H32),0,2)+IF(ISBLANK($I32),0,1),'ESv3 Allowances'!$A$38:$G$41,6,FALSE)</f>
        <v>0</v>
      </c>
      <c r="AM32" s="22">
        <f>VLOOKUP(IF(ISBLANK($H32),0,2)+IF(ISBLANK($I32),0,1),'ESv3 Allowances'!$A$38:$G$41,7,FALSE)</f>
        <v>0</v>
      </c>
      <c r="AO32" s="22">
        <f t="shared" si="0"/>
        <v>0</v>
      </c>
      <c r="AQ32" s="20">
        <f t="shared" si="1"/>
        <v>0</v>
      </c>
      <c r="AR32" s="21">
        <f t="shared" si="2"/>
        <v>0</v>
      </c>
      <c r="AS32" s="20" t="str">
        <f t="shared" si="3"/>
        <v/>
      </c>
      <c r="AT32" s="22" t="str">
        <f t="shared" si="4"/>
        <v/>
      </c>
      <c r="AU32" s="19"/>
      <c r="AV32" s="19"/>
      <c r="AW32" s="22" t="str">
        <f t="shared" si="5"/>
        <v/>
      </c>
      <c r="AX32" s="92" t="str">
        <f t="shared" si="6"/>
        <v/>
      </c>
      <c r="AY32" s="19"/>
      <c r="AZ32" s="99"/>
    </row>
    <row r="33" spans="5:52" x14ac:dyDescent="0.2">
      <c r="E33" s="17"/>
      <c r="G33" s="20">
        <f>IF(ISBLANK(F33),0,VLOOKUP($F33,'ESv3 Allowances'!$A$3:$B$8,2,FALSE))</f>
        <v>0</v>
      </c>
      <c r="K33" s="20">
        <f>IF(AND(NOT(ISBLANK(J33)),NOT(ISBLANK(VLOOKUP($F33,'ESv3 Allowances'!$A$3:$M$8,3,FALSE)))),VLOOKUP(J$3,'ESv3 Allowances'!$B$23:$C$33,2,FALSE),0)</f>
        <v>0</v>
      </c>
      <c r="M33" s="20">
        <f>IF(AND(NOT(ISBLANK(L33)),NOT(ISBLANK(VLOOKUP($F33,'ESv3 Allowances'!$A$3:$M$8,4,FALSE)))),VLOOKUP(L$3,'ESv3 Allowances'!$B$23:$C$33,2,FALSE),0)</f>
        <v>0</v>
      </c>
      <c r="O33" s="20">
        <f>IF(AND(NOT(ISBLANK(N33)),NOT(ISBLANK(VLOOKUP($F33,'ESv3 Allowances'!$A$3:$M$8,5,FALSE)))),VLOOKUP(N$3,'ESv3 Allowances'!$B$23:$C$33,2,FALSE),0)</f>
        <v>0</v>
      </c>
      <c r="Q33" s="20">
        <f>IF(AND(NOT(ISBLANK(P33)),NOT(ISBLANK(VLOOKUP($F33,'ESv3 Allowances'!$A$3:$M$8,6,FALSE)))),VLOOKUP(P$3,'ESv3 Allowances'!$B$23:$C$33,2,FALSE),0)</f>
        <v>0</v>
      </c>
      <c r="S33" s="20">
        <f>IF(AND(NOT(ISBLANK(R33)),NOT(ISBLANK(VLOOKUP($F33,'ESv3 Allowances'!$A$3:$M$8,7,FALSE)))),VLOOKUP(R$3,'ESv3 Allowances'!$B$23:$C$33,2,FALSE),0)</f>
        <v>0</v>
      </c>
      <c r="U33" s="20">
        <f>IF(AND(NOT(ISBLANK(T33)),ISBLANK(V33),NOT(ISBLANK(VLOOKUP($F33,'ESv3 Allowances'!$A$3:$M$8,8,FALSE)))),VLOOKUP(T$3,'ESv3 Allowances'!$B$23:$C$33,2,FALSE),0)</f>
        <v>0</v>
      </c>
      <c r="W33" s="20">
        <f>IF(AND(NOT(ISBLANK(V33)),NOT(ISBLANK(VLOOKUP($F33,'ESv3 Allowances'!$A$3:$M$8, 9,FALSE)))),VLOOKUP(V$3,'ESv3 Allowances'!$B$23:$C$33,2,FALSE),0)</f>
        <v>0</v>
      </c>
      <c r="Y33" s="20">
        <f>IF(AND(NOT(ISBLANK(X33)),NOT(ISBLANK(VLOOKUP($F33,'ESv3 Allowances'!$A$3:$M$8, 10,FALSE)))),VLOOKUP(X$3,'ESv3 Allowances'!$B$23:$C$33,2,FALSE),0)</f>
        <v>0</v>
      </c>
      <c r="AA33" s="20">
        <f>IF(AND(NOT(ISBLANK(Z33)),NOT(ISBLANK(VLOOKUP($F33,'ESv3 Allowances'!$A$3:$M$8, 11,FALSE)))),VLOOKUP(Z$3,'ESv3 Allowances'!$B$23:$C$33,2,FALSE),0)</f>
        <v>0</v>
      </c>
      <c r="AC33" s="20">
        <f>IF(AND(NOT(ISBLANK(AB33)),NOT(ISBLANK(VLOOKUP($F33,'ESv3 Allowances'!$A$3:$M$8, 12,FALSE)))),VLOOKUP(AB$3,'ESv3 Allowances'!$B$23:$C$33,2,FALSE),0)</f>
        <v>0</v>
      </c>
      <c r="AE33" s="20">
        <f>IF(AND(NOT(ISBLANK(AD33)),NOT(ISBLANK(VLOOKUP($F33,'ESv3 Allowances'!$A$3:$M$8, 13,FALSE)))),VLOOKUP(AD$3,'ESv3 Allowances'!$B$23:$C$33,2,FALSE),0)</f>
        <v>0</v>
      </c>
      <c r="AG33" s="22">
        <f>VLOOKUP(IF(ISBLANK($H33),0,2)+IF(ISBLANK($I33),0,1),'ESv3 Allowances'!$A$38:$G$41,4,FALSE)</f>
        <v>14</v>
      </c>
      <c r="AI33" s="22">
        <f>VLOOKUP(IF(ISBLANK($H33),0,2)+IF(ISBLANK($I33),0,1),'ESv3 Allowances'!$A$38:$G$41,5,FALSE)</f>
        <v>10</v>
      </c>
      <c r="AK33" s="22">
        <f>VLOOKUP(IF(ISBLANK($H33),0,2)+IF(ISBLANK($I33),0,1),'ESv3 Allowances'!$A$38:$G$41,6,FALSE)</f>
        <v>0</v>
      </c>
      <c r="AM33" s="22">
        <f>VLOOKUP(IF(ISBLANK($H33),0,2)+IF(ISBLANK($I33),0,1),'ESv3 Allowances'!$A$38:$G$41,7,FALSE)</f>
        <v>0</v>
      </c>
      <c r="AO33" s="22">
        <f t="shared" si="0"/>
        <v>0</v>
      </c>
      <c r="AQ33" s="20">
        <f t="shared" si="1"/>
        <v>0</v>
      </c>
      <c r="AR33" s="21">
        <f t="shared" si="2"/>
        <v>0</v>
      </c>
      <c r="AS33" s="20" t="str">
        <f t="shared" si="3"/>
        <v/>
      </c>
      <c r="AT33" s="22" t="str">
        <f t="shared" si="4"/>
        <v/>
      </c>
      <c r="AU33" s="19"/>
      <c r="AV33" s="19"/>
      <c r="AW33" s="22" t="str">
        <f t="shared" si="5"/>
        <v/>
      </c>
      <c r="AX33" s="92" t="str">
        <f t="shared" si="6"/>
        <v/>
      </c>
      <c r="AY33" s="19"/>
      <c r="AZ33" s="99"/>
    </row>
    <row r="34" spans="5:52" x14ac:dyDescent="0.2">
      <c r="E34" s="17"/>
      <c r="G34" s="20">
        <f>IF(ISBLANK(F34),0,VLOOKUP($F34,'ESv3 Allowances'!$A$3:$B$8,2,FALSE))</f>
        <v>0</v>
      </c>
      <c r="K34" s="20">
        <f>IF(AND(NOT(ISBLANK(J34)),NOT(ISBLANK(VLOOKUP($F34,'ESv3 Allowances'!$A$3:$M$8,3,FALSE)))),VLOOKUP(J$3,'ESv3 Allowances'!$B$23:$C$33,2,FALSE),0)</f>
        <v>0</v>
      </c>
      <c r="M34" s="20">
        <f>IF(AND(NOT(ISBLANK(L34)),NOT(ISBLANK(VLOOKUP($F34,'ESv3 Allowances'!$A$3:$M$8,4,FALSE)))),VLOOKUP(L$3,'ESv3 Allowances'!$B$23:$C$33,2,FALSE),0)</f>
        <v>0</v>
      </c>
      <c r="O34" s="20">
        <f>IF(AND(NOT(ISBLANK(N34)),NOT(ISBLANK(VLOOKUP($F34,'ESv3 Allowances'!$A$3:$M$8,5,FALSE)))),VLOOKUP(N$3,'ESv3 Allowances'!$B$23:$C$33,2,FALSE),0)</f>
        <v>0</v>
      </c>
      <c r="Q34" s="20">
        <f>IF(AND(NOT(ISBLANK(P34)),NOT(ISBLANK(VLOOKUP($F34,'ESv3 Allowances'!$A$3:$M$8,6,FALSE)))),VLOOKUP(P$3,'ESv3 Allowances'!$B$23:$C$33,2,FALSE),0)</f>
        <v>0</v>
      </c>
      <c r="S34" s="20">
        <f>IF(AND(NOT(ISBLANK(R34)),NOT(ISBLANK(VLOOKUP($F34,'ESv3 Allowances'!$A$3:$M$8,7,FALSE)))),VLOOKUP(R$3,'ESv3 Allowances'!$B$23:$C$33,2,FALSE),0)</f>
        <v>0</v>
      </c>
      <c r="U34" s="20">
        <f>IF(AND(NOT(ISBLANK(T34)),ISBLANK(V34),NOT(ISBLANK(VLOOKUP($F34,'ESv3 Allowances'!$A$3:$M$8,8,FALSE)))),VLOOKUP(T$3,'ESv3 Allowances'!$B$23:$C$33,2,FALSE),0)</f>
        <v>0</v>
      </c>
      <c r="W34" s="20">
        <f>IF(AND(NOT(ISBLANK(V34)),NOT(ISBLANK(VLOOKUP($F34,'ESv3 Allowances'!$A$3:$M$8, 9,FALSE)))),VLOOKUP(V$3,'ESv3 Allowances'!$B$23:$C$33,2,FALSE),0)</f>
        <v>0</v>
      </c>
      <c r="Y34" s="20">
        <f>IF(AND(NOT(ISBLANK(X34)),NOT(ISBLANK(VLOOKUP($F34,'ESv3 Allowances'!$A$3:$M$8, 10,FALSE)))),VLOOKUP(X$3,'ESv3 Allowances'!$B$23:$C$33,2,FALSE),0)</f>
        <v>0</v>
      </c>
      <c r="AA34" s="20">
        <f>IF(AND(NOT(ISBLANK(Z34)),NOT(ISBLANK(VLOOKUP($F34,'ESv3 Allowances'!$A$3:$M$8, 11,FALSE)))),VLOOKUP(Z$3,'ESv3 Allowances'!$B$23:$C$33,2,FALSE),0)</f>
        <v>0</v>
      </c>
      <c r="AC34" s="20">
        <f>IF(AND(NOT(ISBLANK(AB34)),NOT(ISBLANK(VLOOKUP($F34,'ESv3 Allowances'!$A$3:$M$8, 12,FALSE)))),VLOOKUP(AB$3,'ESv3 Allowances'!$B$23:$C$33,2,FALSE),0)</f>
        <v>0</v>
      </c>
      <c r="AE34" s="20">
        <f>IF(AND(NOT(ISBLANK(AD34)),NOT(ISBLANK(VLOOKUP($F34,'ESv3 Allowances'!$A$3:$M$8, 13,FALSE)))),VLOOKUP(AD$3,'ESv3 Allowances'!$B$23:$C$33,2,FALSE),0)</f>
        <v>0</v>
      </c>
      <c r="AG34" s="22">
        <f>VLOOKUP(IF(ISBLANK($H34),0,2)+IF(ISBLANK($I34),0,1),'ESv3 Allowances'!$A$38:$G$41,4,FALSE)</f>
        <v>14</v>
      </c>
      <c r="AI34" s="22">
        <f>VLOOKUP(IF(ISBLANK($H34),0,2)+IF(ISBLANK($I34),0,1),'ESv3 Allowances'!$A$38:$G$41,5,FALSE)</f>
        <v>10</v>
      </c>
      <c r="AK34" s="22">
        <f>VLOOKUP(IF(ISBLANK($H34),0,2)+IF(ISBLANK($I34),0,1),'ESv3 Allowances'!$A$38:$G$41,6,FALSE)</f>
        <v>0</v>
      </c>
      <c r="AM34" s="22">
        <f>VLOOKUP(IF(ISBLANK($H34),0,2)+IF(ISBLANK($I34),0,1),'ESv3 Allowances'!$A$38:$G$41,7,FALSE)</f>
        <v>0</v>
      </c>
      <c r="AO34" s="22">
        <f t="shared" si="0"/>
        <v>0</v>
      </c>
      <c r="AQ34" s="20">
        <f t="shared" si="1"/>
        <v>0</v>
      </c>
      <c r="AR34" s="21">
        <f t="shared" si="2"/>
        <v>0</v>
      </c>
      <c r="AS34" s="20" t="str">
        <f t="shared" si="3"/>
        <v/>
      </c>
      <c r="AT34" s="22" t="str">
        <f t="shared" si="4"/>
        <v/>
      </c>
      <c r="AU34" s="19"/>
      <c r="AV34" s="19"/>
      <c r="AW34" s="22" t="str">
        <f t="shared" si="5"/>
        <v/>
      </c>
      <c r="AX34" s="92" t="str">
        <f t="shared" si="6"/>
        <v/>
      </c>
      <c r="AY34" s="19"/>
      <c r="AZ34" s="99"/>
    </row>
    <row r="35" spans="5:52" x14ac:dyDescent="0.2">
      <c r="E35" s="17"/>
      <c r="G35" s="20">
        <f>IF(ISBLANK(F35),0,VLOOKUP($F35,'ESv3 Allowances'!$A$3:$B$8,2,FALSE))</f>
        <v>0</v>
      </c>
      <c r="K35" s="20">
        <f>IF(AND(NOT(ISBLANK(J35)),NOT(ISBLANK(VLOOKUP($F35,'ESv3 Allowances'!$A$3:$M$8,3,FALSE)))),VLOOKUP(J$3,'ESv3 Allowances'!$B$23:$C$33,2,FALSE),0)</f>
        <v>0</v>
      </c>
      <c r="M35" s="20">
        <f>IF(AND(NOT(ISBLANK(L35)),NOT(ISBLANK(VLOOKUP($F35,'ESv3 Allowances'!$A$3:$M$8,4,FALSE)))),VLOOKUP(L$3,'ESv3 Allowances'!$B$23:$C$33,2,FALSE),0)</f>
        <v>0</v>
      </c>
      <c r="O35" s="20">
        <f>IF(AND(NOT(ISBLANK(N35)),NOT(ISBLANK(VLOOKUP($F35,'ESv3 Allowances'!$A$3:$M$8,5,FALSE)))),VLOOKUP(N$3,'ESv3 Allowances'!$B$23:$C$33,2,FALSE),0)</f>
        <v>0</v>
      </c>
      <c r="Q35" s="20">
        <f>IF(AND(NOT(ISBLANK(P35)),NOT(ISBLANK(VLOOKUP($F35,'ESv3 Allowances'!$A$3:$M$8,6,FALSE)))),VLOOKUP(P$3,'ESv3 Allowances'!$B$23:$C$33,2,FALSE),0)</f>
        <v>0</v>
      </c>
      <c r="S35" s="20">
        <f>IF(AND(NOT(ISBLANK(R35)),NOT(ISBLANK(VLOOKUP($F35,'ESv3 Allowances'!$A$3:$M$8,7,FALSE)))),VLOOKUP(R$3,'ESv3 Allowances'!$B$23:$C$33,2,FALSE),0)</f>
        <v>0</v>
      </c>
      <c r="U35" s="20">
        <f>IF(AND(NOT(ISBLANK(T35)),ISBLANK(V35),NOT(ISBLANK(VLOOKUP($F35,'ESv3 Allowances'!$A$3:$M$8,8,FALSE)))),VLOOKUP(T$3,'ESv3 Allowances'!$B$23:$C$33,2,FALSE),0)</f>
        <v>0</v>
      </c>
      <c r="W35" s="20">
        <f>IF(AND(NOT(ISBLANK(V35)),NOT(ISBLANK(VLOOKUP($F35,'ESv3 Allowances'!$A$3:$M$8, 9,FALSE)))),VLOOKUP(V$3,'ESv3 Allowances'!$B$23:$C$33,2,FALSE),0)</f>
        <v>0</v>
      </c>
      <c r="Y35" s="20">
        <f>IF(AND(NOT(ISBLANK(X35)),NOT(ISBLANK(VLOOKUP($F35,'ESv3 Allowances'!$A$3:$M$8, 10,FALSE)))),VLOOKUP(X$3,'ESv3 Allowances'!$B$23:$C$33,2,FALSE),0)</f>
        <v>0</v>
      </c>
      <c r="AA35" s="20">
        <f>IF(AND(NOT(ISBLANK(Z35)),NOT(ISBLANK(VLOOKUP($F35,'ESv3 Allowances'!$A$3:$M$8, 11,FALSE)))),VLOOKUP(Z$3,'ESv3 Allowances'!$B$23:$C$33,2,FALSE),0)</f>
        <v>0</v>
      </c>
      <c r="AC35" s="20">
        <f>IF(AND(NOT(ISBLANK(AB35)),NOT(ISBLANK(VLOOKUP($F35,'ESv3 Allowances'!$A$3:$M$8, 12,FALSE)))),VLOOKUP(AB$3,'ESv3 Allowances'!$B$23:$C$33,2,FALSE),0)</f>
        <v>0</v>
      </c>
      <c r="AE35" s="20">
        <f>IF(AND(NOT(ISBLANK(AD35)),NOT(ISBLANK(VLOOKUP($F35,'ESv3 Allowances'!$A$3:$M$8, 13,FALSE)))),VLOOKUP(AD$3,'ESv3 Allowances'!$B$23:$C$33,2,FALSE),0)</f>
        <v>0</v>
      </c>
      <c r="AG35" s="22">
        <f>VLOOKUP(IF(ISBLANK($H35),0,2)+IF(ISBLANK($I35),0,1),'ESv3 Allowances'!$A$38:$G$41,4,FALSE)</f>
        <v>14</v>
      </c>
      <c r="AI35" s="22">
        <f>VLOOKUP(IF(ISBLANK($H35),0,2)+IF(ISBLANK($I35),0,1),'ESv3 Allowances'!$A$38:$G$41,5,FALSE)</f>
        <v>10</v>
      </c>
      <c r="AK35" s="22">
        <f>VLOOKUP(IF(ISBLANK($H35),0,2)+IF(ISBLANK($I35),0,1),'ESv3 Allowances'!$A$38:$G$41,6,FALSE)</f>
        <v>0</v>
      </c>
      <c r="AM35" s="22">
        <f>VLOOKUP(IF(ISBLANK($H35),0,2)+IF(ISBLANK($I35),0,1),'ESv3 Allowances'!$A$38:$G$41,7,FALSE)</f>
        <v>0</v>
      </c>
      <c r="AO35" s="22">
        <f t="shared" si="0"/>
        <v>0</v>
      </c>
      <c r="AQ35" s="20">
        <f t="shared" si="1"/>
        <v>0</v>
      </c>
      <c r="AR35" s="21">
        <f t="shared" si="2"/>
        <v>0</v>
      </c>
      <c r="AS35" s="20" t="str">
        <f t="shared" si="3"/>
        <v/>
      </c>
      <c r="AT35" s="22" t="str">
        <f t="shared" si="4"/>
        <v/>
      </c>
      <c r="AU35" s="19"/>
      <c r="AV35" s="19"/>
      <c r="AW35" s="22" t="str">
        <f t="shared" si="5"/>
        <v/>
      </c>
      <c r="AX35" s="92" t="str">
        <f t="shared" si="6"/>
        <v/>
      </c>
      <c r="AY35" s="19"/>
      <c r="AZ35" s="99"/>
    </row>
    <row r="36" spans="5:52" x14ac:dyDescent="0.2">
      <c r="E36" s="17"/>
      <c r="G36" s="20">
        <f>IF(ISBLANK(F36),0,VLOOKUP($F36,'ESv3 Allowances'!$A$3:$B$8,2,FALSE))</f>
        <v>0</v>
      </c>
      <c r="K36" s="20">
        <f>IF(AND(NOT(ISBLANK(J36)),NOT(ISBLANK(VLOOKUP($F36,'ESv3 Allowances'!$A$3:$M$8,3,FALSE)))),VLOOKUP(J$3,'ESv3 Allowances'!$B$23:$C$33,2,FALSE),0)</f>
        <v>0</v>
      </c>
      <c r="M36" s="20">
        <f>IF(AND(NOT(ISBLANK(L36)),NOT(ISBLANK(VLOOKUP($F36,'ESv3 Allowances'!$A$3:$M$8,4,FALSE)))),VLOOKUP(L$3,'ESv3 Allowances'!$B$23:$C$33,2,FALSE),0)</f>
        <v>0</v>
      </c>
      <c r="O36" s="20">
        <f>IF(AND(NOT(ISBLANK(N36)),NOT(ISBLANK(VLOOKUP($F36,'ESv3 Allowances'!$A$3:$M$8,5,FALSE)))),VLOOKUP(N$3,'ESv3 Allowances'!$B$23:$C$33,2,FALSE),0)</f>
        <v>0</v>
      </c>
      <c r="Q36" s="20">
        <f>IF(AND(NOT(ISBLANK(P36)),NOT(ISBLANK(VLOOKUP($F36,'ESv3 Allowances'!$A$3:$M$8,6,FALSE)))),VLOOKUP(P$3,'ESv3 Allowances'!$B$23:$C$33,2,FALSE),0)</f>
        <v>0</v>
      </c>
      <c r="S36" s="20">
        <f>IF(AND(NOT(ISBLANK(R36)),NOT(ISBLANK(VLOOKUP($F36,'ESv3 Allowances'!$A$3:$M$8,7,FALSE)))),VLOOKUP(R$3,'ESv3 Allowances'!$B$23:$C$33,2,FALSE),0)</f>
        <v>0</v>
      </c>
      <c r="U36" s="20">
        <f>IF(AND(NOT(ISBLANK(T36)),ISBLANK(V36),NOT(ISBLANK(VLOOKUP($F36,'ESv3 Allowances'!$A$3:$M$8,8,FALSE)))),VLOOKUP(T$3,'ESv3 Allowances'!$B$23:$C$33,2,FALSE),0)</f>
        <v>0</v>
      </c>
      <c r="W36" s="20">
        <f>IF(AND(NOT(ISBLANK(V36)),NOT(ISBLANK(VLOOKUP($F36,'ESv3 Allowances'!$A$3:$M$8, 9,FALSE)))),VLOOKUP(V$3,'ESv3 Allowances'!$B$23:$C$33,2,FALSE),0)</f>
        <v>0</v>
      </c>
      <c r="Y36" s="20">
        <f>IF(AND(NOT(ISBLANK(X36)),NOT(ISBLANK(VLOOKUP($F36,'ESv3 Allowances'!$A$3:$M$8, 10,FALSE)))),VLOOKUP(X$3,'ESv3 Allowances'!$B$23:$C$33,2,FALSE),0)</f>
        <v>0</v>
      </c>
      <c r="AA36" s="20">
        <f>IF(AND(NOT(ISBLANK(Z36)),NOT(ISBLANK(VLOOKUP($F36,'ESv3 Allowances'!$A$3:$M$8, 11,FALSE)))),VLOOKUP(Z$3,'ESv3 Allowances'!$B$23:$C$33,2,FALSE),0)</f>
        <v>0</v>
      </c>
      <c r="AC36" s="20">
        <f>IF(AND(NOT(ISBLANK(AB36)),NOT(ISBLANK(VLOOKUP($F36,'ESv3 Allowances'!$A$3:$M$8, 12,FALSE)))),VLOOKUP(AB$3,'ESv3 Allowances'!$B$23:$C$33,2,FALSE),0)</f>
        <v>0</v>
      </c>
      <c r="AE36" s="20">
        <f>IF(AND(NOT(ISBLANK(AD36)),NOT(ISBLANK(VLOOKUP($F36,'ESv3 Allowances'!$A$3:$M$8, 13,FALSE)))),VLOOKUP(AD$3,'ESv3 Allowances'!$B$23:$C$33,2,FALSE),0)</f>
        <v>0</v>
      </c>
      <c r="AG36" s="22">
        <f>VLOOKUP(IF(ISBLANK($H36),0,2)+IF(ISBLANK($I36),0,1),'ESv3 Allowances'!$A$38:$G$41,4,FALSE)</f>
        <v>14</v>
      </c>
      <c r="AI36" s="22">
        <f>VLOOKUP(IF(ISBLANK($H36),0,2)+IF(ISBLANK($I36),0,1),'ESv3 Allowances'!$A$38:$G$41,5,FALSE)</f>
        <v>10</v>
      </c>
      <c r="AK36" s="22">
        <f>VLOOKUP(IF(ISBLANK($H36),0,2)+IF(ISBLANK($I36),0,1),'ESv3 Allowances'!$A$38:$G$41,6,FALSE)</f>
        <v>0</v>
      </c>
      <c r="AM36" s="22">
        <f>VLOOKUP(IF(ISBLANK($H36),0,2)+IF(ISBLANK($I36),0,1),'ESv3 Allowances'!$A$38:$G$41,7,FALSE)</f>
        <v>0</v>
      </c>
      <c r="AO36" s="22">
        <f t="shared" si="0"/>
        <v>0</v>
      </c>
      <c r="AQ36" s="20">
        <f t="shared" si="1"/>
        <v>0</v>
      </c>
      <c r="AR36" s="21">
        <f t="shared" si="2"/>
        <v>0</v>
      </c>
      <c r="AS36" s="20" t="str">
        <f t="shared" si="3"/>
        <v/>
      </c>
      <c r="AT36" s="22" t="str">
        <f t="shared" si="4"/>
        <v/>
      </c>
      <c r="AU36" s="19"/>
      <c r="AV36" s="19"/>
      <c r="AW36" s="22" t="str">
        <f t="shared" si="5"/>
        <v/>
      </c>
      <c r="AX36" s="92" t="str">
        <f t="shared" si="6"/>
        <v/>
      </c>
      <c r="AY36" s="19"/>
      <c r="AZ36" s="99"/>
    </row>
    <row r="37" spans="5:52" x14ac:dyDescent="0.2">
      <c r="E37" s="17"/>
      <c r="G37" s="20">
        <f>IF(ISBLANK(F37),0,VLOOKUP($F37,'ESv3 Allowances'!$A$3:$B$8,2,FALSE))</f>
        <v>0</v>
      </c>
      <c r="K37" s="20">
        <f>IF(AND(NOT(ISBLANK(J37)),NOT(ISBLANK(VLOOKUP($F37,'ESv3 Allowances'!$A$3:$M$8,3,FALSE)))),VLOOKUP(J$3,'ESv3 Allowances'!$B$23:$C$33,2,FALSE),0)</f>
        <v>0</v>
      </c>
      <c r="M37" s="20">
        <f>IF(AND(NOT(ISBLANK(L37)),NOT(ISBLANK(VLOOKUP($F37,'ESv3 Allowances'!$A$3:$M$8,4,FALSE)))),VLOOKUP(L$3,'ESv3 Allowances'!$B$23:$C$33,2,FALSE),0)</f>
        <v>0</v>
      </c>
      <c r="O37" s="20">
        <f>IF(AND(NOT(ISBLANK(N37)),NOT(ISBLANK(VLOOKUP($F37,'ESv3 Allowances'!$A$3:$M$8,5,FALSE)))),VLOOKUP(N$3,'ESv3 Allowances'!$B$23:$C$33,2,FALSE),0)</f>
        <v>0</v>
      </c>
      <c r="Q37" s="20">
        <f>IF(AND(NOT(ISBLANK(P37)),NOT(ISBLANK(VLOOKUP($F37,'ESv3 Allowances'!$A$3:$M$8,6,FALSE)))),VLOOKUP(P$3,'ESv3 Allowances'!$B$23:$C$33,2,FALSE),0)</f>
        <v>0</v>
      </c>
      <c r="S37" s="20">
        <f>IF(AND(NOT(ISBLANK(R37)),NOT(ISBLANK(VLOOKUP($F37,'ESv3 Allowances'!$A$3:$M$8,7,FALSE)))),VLOOKUP(R$3,'ESv3 Allowances'!$B$23:$C$33,2,FALSE),0)</f>
        <v>0</v>
      </c>
      <c r="U37" s="20">
        <f>IF(AND(NOT(ISBLANK(T37)),ISBLANK(V37),NOT(ISBLANK(VLOOKUP($F37,'ESv3 Allowances'!$A$3:$M$8,8,FALSE)))),VLOOKUP(T$3,'ESv3 Allowances'!$B$23:$C$33,2,FALSE),0)</f>
        <v>0</v>
      </c>
      <c r="W37" s="20">
        <f>IF(AND(NOT(ISBLANK(V37)),NOT(ISBLANK(VLOOKUP($F37,'ESv3 Allowances'!$A$3:$M$8, 9,FALSE)))),VLOOKUP(V$3,'ESv3 Allowances'!$B$23:$C$33,2,FALSE),0)</f>
        <v>0</v>
      </c>
      <c r="Y37" s="20">
        <f>IF(AND(NOT(ISBLANK(X37)),NOT(ISBLANK(VLOOKUP($F37,'ESv3 Allowances'!$A$3:$M$8, 10,FALSE)))),VLOOKUP(X$3,'ESv3 Allowances'!$B$23:$C$33,2,FALSE),0)</f>
        <v>0</v>
      </c>
      <c r="AA37" s="20">
        <f>IF(AND(NOT(ISBLANK(Z37)),NOT(ISBLANK(VLOOKUP($F37,'ESv3 Allowances'!$A$3:$M$8, 11,FALSE)))),VLOOKUP(Z$3,'ESv3 Allowances'!$B$23:$C$33,2,FALSE),0)</f>
        <v>0</v>
      </c>
      <c r="AC37" s="20">
        <f>IF(AND(NOT(ISBLANK(AB37)),NOT(ISBLANK(VLOOKUP($F37,'ESv3 Allowances'!$A$3:$M$8, 12,FALSE)))),VLOOKUP(AB$3,'ESv3 Allowances'!$B$23:$C$33,2,FALSE),0)</f>
        <v>0</v>
      </c>
      <c r="AE37" s="20">
        <f>IF(AND(NOT(ISBLANK(AD37)),NOT(ISBLANK(VLOOKUP($F37,'ESv3 Allowances'!$A$3:$M$8, 13,FALSE)))),VLOOKUP(AD$3,'ESv3 Allowances'!$B$23:$C$33,2,FALSE),0)</f>
        <v>0</v>
      </c>
      <c r="AG37" s="22">
        <f>VLOOKUP(IF(ISBLANK($H37),0,2)+IF(ISBLANK($I37),0,1),'ESv3 Allowances'!$A$38:$G$41,4,FALSE)</f>
        <v>14</v>
      </c>
      <c r="AI37" s="22">
        <f>VLOOKUP(IF(ISBLANK($H37),0,2)+IF(ISBLANK($I37),0,1),'ESv3 Allowances'!$A$38:$G$41,5,FALSE)</f>
        <v>10</v>
      </c>
      <c r="AK37" s="22">
        <f>VLOOKUP(IF(ISBLANK($H37),0,2)+IF(ISBLANK($I37),0,1),'ESv3 Allowances'!$A$38:$G$41,6,FALSE)</f>
        <v>0</v>
      </c>
      <c r="AM37" s="22">
        <f>VLOOKUP(IF(ISBLANK($H37),0,2)+IF(ISBLANK($I37),0,1),'ESv3 Allowances'!$A$38:$G$41,7,FALSE)</f>
        <v>0</v>
      </c>
      <c r="AO37" s="22">
        <f t="shared" si="0"/>
        <v>0</v>
      </c>
      <c r="AQ37" s="20">
        <f t="shared" si="1"/>
        <v>0</v>
      </c>
      <c r="AR37" s="21">
        <f t="shared" si="2"/>
        <v>0</v>
      </c>
      <c r="AS37" s="20" t="str">
        <f t="shared" si="3"/>
        <v/>
      </c>
      <c r="AT37" s="22" t="str">
        <f t="shared" si="4"/>
        <v/>
      </c>
      <c r="AU37" s="19"/>
      <c r="AV37" s="19"/>
      <c r="AW37" s="22" t="str">
        <f t="shared" si="5"/>
        <v/>
      </c>
      <c r="AX37" s="92" t="str">
        <f t="shared" si="6"/>
        <v/>
      </c>
      <c r="AY37" s="19"/>
      <c r="AZ37" s="99"/>
    </row>
    <row r="38" spans="5:52" x14ac:dyDescent="0.2">
      <c r="E38" s="17"/>
      <c r="G38" s="20">
        <f>IF(ISBLANK(F38),0,VLOOKUP($F38,'ESv3 Allowances'!$A$3:$B$8,2,FALSE))</f>
        <v>0</v>
      </c>
      <c r="K38" s="20">
        <f>IF(AND(NOT(ISBLANK(J38)),NOT(ISBLANK(VLOOKUP($F38,'ESv3 Allowances'!$A$3:$M$8,3,FALSE)))),VLOOKUP(J$3,'ESv3 Allowances'!$B$23:$C$33,2,FALSE),0)</f>
        <v>0</v>
      </c>
      <c r="M38" s="20">
        <f>IF(AND(NOT(ISBLANK(L38)),NOT(ISBLANK(VLOOKUP($F38,'ESv3 Allowances'!$A$3:$M$8,4,FALSE)))),VLOOKUP(L$3,'ESv3 Allowances'!$B$23:$C$33,2,FALSE),0)</f>
        <v>0</v>
      </c>
      <c r="O38" s="20">
        <f>IF(AND(NOT(ISBLANK(N38)),NOT(ISBLANK(VLOOKUP($F38,'ESv3 Allowances'!$A$3:$M$8,5,FALSE)))),VLOOKUP(N$3,'ESv3 Allowances'!$B$23:$C$33,2,FALSE),0)</f>
        <v>0</v>
      </c>
      <c r="Q38" s="20">
        <f>IF(AND(NOT(ISBLANK(P38)),NOT(ISBLANK(VLOOKUP($F38,'ESv3 Allowances'!$A$3:$M$8,6,FALSE)))),VLOOKUP(P$3,'ESv3 Allowances'!$B$23:$C$33,2,FALSE),0)</f>
        <v>0</v>
      </c>
      <c r="S38" s="20">
        <f>IF(AND(NOT(ISBLANK(R38)),NOT(ISBLANK(VLOOKUP($F38,'ESv3 Allowances'!$A$3:$M$8,7,FALSE)))),VLOOKUP(R$3,'ESv3 Allowances'!$B$23:$C$33,2,FALSE),0)</f>
        <v>0</v>
      </c>
      <c r="U38" s="20">
        <f>IF(AND(NOT(ISBLANK(T38)),ISBLANK(V38),NOT(ISBLANK(VLOOKUP($F38,'ESv3 Allowances'!$A$3:$M$8,8,FALSE)))),VLOOKUP(T$3,'ESv3 Allowances'!$B$23:$C$33,2,FALSE),0)</f>
        <v>0</v>
      </c>
      <c r="W38" s="20">
        <f>IF(AND(NOT(ISBLANK(V38)),NOT(ISBLANK(VLOOKUP($F38,'ESv3 Allowances'!$A$3:$M$8, 9,FALSE)))),VLOOKUP(V$3,'ESv3 Allowances'!$B$23:$C$33,2,FALSE),0)</f>
        <v>0</v>
      </c>
      <c r="Y38" s="20">
        <f>IF(AND(NOT(ISBLANK(X38)),NOT(ISBLANK(VLOOKUP($F38,'ESv3 Allowances'!$A$3:$M$8, 10,FALSE)))),VLOOKUP(X$3,'ESv3 Allowances'!$B$23:$C$33,2,FALSE),0)</f>
        <v>0</v>
      </c>
      <c r="AA38" s="20">
        <f>IF(AND(NOT(ISBLANK(Z38)),NOT(ISBLANK(VLOOKUP($F38,'ESv3 Allowances'!$A$3:$M$8, 11,FALSE)))),VLOOKUP(Z$3,'ESv3 Allowances'!$B$23:$C$33,2,FALSE),0)</f>
        <v>0</v>
      </c>
      <c r="AC38" s="20">
        <f>IF(AND(NOT(ISBLANK(AB38)),NOT(ISBLANK(VLOOKUP($F38,'ESv3 Allowances'!$A$3:$M$8, 12,FALSE)))),VLOOKUP(AB$3,'ESv3 Allowances'!$B$23:$C$33,2,FALSE),0)</f>
        <v>0</v>
      </c>
      <c r="AE38" s="20">
        <f>IF(AND(NOT(ISBLANK(AD38)),NOT(ISBLANK(VLOOKUP($F38,'ESv3 Allowances'!$A$3:$M$8, 13,FALSE)))),VLOOKUP(AD$3,'ESv3 Allowances'!$B$23:$C$33,2,FALSE),0)</f>
        <v>0</v>
      </c>
      <c r="AG38" s="22">
        <f>VLOOKUP(IF(ISBLANK($H38),0,2)+IF(ISBLANK($I38),0,1),'ESv3 Allowances'!$A$38:$G$41,4,FALSE)</f>
        <v>14</v>
      </c>
      <c r="AI38" s="22">
        <f>VLOOKUP(IF(ISBLANK($H38),0,2)+IF(ISBLANK($I38),0,1),'ESv3 Allowances'!$A$38:$G$41,5,FALSE)</f>
        <v>10</v>
      </c>
      <c r="AK38" s="22">
        <f>VLOOKUP(IF(ISBLANK($H38),0,2)+IF(ISBLANK($I38),0,1),'ESv3 Allowances'!$A$38:$G$41,6,FALSE)</f>
        <v>0</v>
      </c>
      <c r="AM38" s="22">
        <f>VLOOKUP(IF(ISBLANK($H38),0,2)+IF(ISBLANK($I38),0,1),'ESv3 Allowances'!$A$38:$G$41,7,FALSE)</f>
        <v>0</v>
      </c>
      <c r="AO38" s="22">
        <f t="shared" si="0"/>
        <v>0</v>
      </c>
      <c r="AQ38" s="20">
        <f t="shared" si="1"/>
        <v>0</v>
      </c>
      <c r="AR38" s="21">
        <f t="shared" si="2"/>
        <v>0</v>
      </c>
      <c r="AS38" s="20" t="str">
        <f t="shared" si="3"/>
        <v/>
      </c>
      <c r="AT38" s="22" t="str">
        <f t="shared" si="4"/>
        <v/>
      </c>
      <c r="AU38" s="19"/>
      <c r="AV38" s="19"/>
      <c r="AW38" s="22" t="str">
        <f t="shared" si="5"/>
        <v/>
      </c>
      <c r="AX38" s="92" t="str">
        <f t="shared" si="6"/>
        <v/>
      </c>
      <c r="AY38" s="19"/>
      <c r="AZ38" s="99"/>
    </row>
    <row r="39" spans="5:52" x14ac:dyDescent="0.2">
      <c r="E39" s="17"/>
      <c r="G39" s="20">
        <f>IF(ISBLANK(F39),0,VLOOKUP($F39,'ESv3 Allowances'!$A$3:$B$8,2,FALSE))</f>
        <v>0</v>
      </c>
      <c r="K39" s="20">
        <f>IF(AND(NOT(ISBLANK(J39)),NOT(ISBLANK(VLOOKUP($F39,'ESv3 Allowances'!$A$3:$M$8,3,FALSE)))),VLOOKUP(J$3,'ESv3 Allowances'!$B$23:$C$33,2,FALSE),0)</f>
        <v>0</v>
      </c>
      <c r="M39" s="20">
        <f>IF(AND(NOT(ISBLANK(L39)),NOT(ISBLANK(VLOOKUP($F39,'ESv3 Allowances'!$A$3:$M$8,4,FALSE)))),VLOOKUP(L$3,'ESv3 Allowances'!$B$23:$C$33,2,FALSE),0)</f>
        <v>0</v>
      </c>
      <c r="O39" s="20">
        <f>IF(AND(NOT(ISBLANK(N39)),NOT(ISBLANK(VLOOKUP($F39,'ESv3 Allowances'!$A$3:$M$8,5,FALSE)))),VLOOKUP(N$3,'ESv3 Allowances'!$B$23:$C$33,2,FALSE),0)</f>
        <v>0</v>
      </c>
      <c r="Q39" s="20">
        <f>IF(AND(NOT(ISBLANK(P39)),NOT(ISBLANK(VLOOKUP($F39,'ESv3 Allowances'!$A$3:$M$8,6,FALSE)))),VLOOKUP(P$3,'ESv3 Allowances'!$B$23:$C$33,2,FALSE),0)</f>
        <v>0</v>
      </c>
      <c r="S39" s="20">
        <f>IF(AND(NOT(ISBLANK(R39)),NOT(ISBLANK(VLOOKUP($F39,'ESv3 Allowances'!$A$3:$M$8,7,FALSE)))),VLOOKUP(R$3,'ESv3 Allowances'!$B$23:$C$33,2,FALSE),0)</f>
        <v>0</v>
      </c>
      <c r="U39" s="20">
        <f>IF(AND(NOT(ISBLANK(T39)),ISBLANK(V39),NOT(ISBLANK(VLOOKUP($F39,'ESv3 Allowances'!$A$3:$M$8,8,FALSE)))),VLOOKUP(T$3,'ESv3 Allowances'!$B$23:$C$33,2,FALSE),0)</f>
        <v>0</v>
      </c>
      <c r="W39" s="20">
        <f>IF(AND(NOT(ISBLANK(V39)),NOT(ISBLANK(VLOOKUP($F39,'ESv3 Allowances'!$A$3:$M$8, 9,FALSE)))),VLOOKUP(V$3,'ESv3 Allowances'!$B$23:$C$33,2,FALSE),0)</f>
        <v>0</v>
      </c>
      <c r="Y39" s="20">
        <f>IF(AND(NOT(ISBLANK(X39)),NOT(ISBLANK(VLOOKUP($F39,'ESv3 Allowances'!$A$3:$M$8, 10,FALSE)))),VLOOKUP(X$3,'ESv3 Allowances'!$B$23:$C$33,2,FALSE),0)</f>
        <v>0</v>
      </c>
      <c r="AA39" s="20">
        <f>IF(AND(NOT(ISBLANK(Z39)),NOT(ISBLANK(VLOOKUP($F39,'ESv3 Allowances'!$A$3:$M$8, 11,FALSE)))),VLOOKUP(Z$3,'ESv3 Allowances'!$B$23:$C$33,2,FALSE),0)</f>
        <v>0</v>
      </c>
      <c r="AC39" s="20">
        <f>IF(AND(NOT(ISBLANK(AB39)),NOT(ISBLANK(VLOOKUP($F39,'ESv3 Allowances'!$A$3:$M$8, 12,FALSE)))),VLOOKUP(AB$3,'ESv3 Allowances'!$B$23:$C$33,2,FALSE),0)</f>
        <v>0</v>
      </c>
      <c r="AE39" s="20">
        <f>IF(AND(NOT(ISBLANK(AD39)),NOT(ISBLANK(VLOOKUP($F39,'ESv3 Allowances'!$A$3:$M$8, 13,FALSE)))),VLOOKUP(AD$3,'ESv3 Allowances'!$B$23:$C$33,2,FALSE),0)</f>
        <v>0</v>
      </c>
      <c r="AG39" s="22">
        <f>VLOOKUP(IF(ISBLANK($H39),0,2)+IF(ISBLANK($I39),0,1),'ESv3 Allowances'!$A$38:$G$41,4,FALSE)</f>
        <v>14</v>
      </c>
      <c r="AI39" s="22">
        <f>VLOOKUP(IF(ISBLANK($H39),0,2)+IF(ISBLANK($I39),0,1),'ESv3 Allowances'!$A$38:$G$41,5,FALSE)</f>
        <v>10</v>
      </c>
      <c r="AK39" s="22">
        <f>VLOOKUP(IF(ISBLANK($H39),0,2)+IF(ISBLANK($I39),0,1),'ESv3 Allowances'!$A$38:$G$41,6,FALSE)</f>
        <v>0</v>
      </c>
      <c r="AM39" s="22">
        <f>VLOOKUP(IF(ISBLANK($H39),0,2)+IF(ISBLANK($I39),0,1),'ESv3 Allowances'!$A$38:$G$41,7,FALSE)</f>
        <v>0</v>
      </c>
      <c r="AO39" s="22">
        <f t="shared" si="0"/>
        <v>0</v>
      </c>
      <c r="AQ39" s="20">
        <f t="shared" si="1"/>
        <v>0</v>
      </c>
      <c r="AR39" s="21">
        <f t="shared" si="2"/>
        <v>0</v>
      </c>
      <c r="AS39" s="20" t="str">
        <f t="shared" si="3"/>
        <v/>
      </c>
      <c r="AT39" s="22" t="str">
        <f t="shared" si="4"/>
        <v/>
      </c>
      <c r="AU39" s="19"/>
      <c r="AV39" s="19"/>
      <c r="AW39" s="22" t="str">
        <f t="shared" si="5"/>
        <v/>
      </c>
      <c r="AX39" s="92" t="str">
        <f t="shared" si="6"/>
        <v/>
      </c>
      <c r="AY39" s="19"/>
      <c r="AZ39" s="99"/>
    </row>
    <row r="40" spans="5:52" x14ac:dyDescent="0.2">
      <c r="E40" s="17"/>
      <c r="G40" s="20">
        <f>IF(ISBLANK(F40),0,VLOOKUP($F40,'ESv3 Allowances'!$A$3:$B$8,2,FALSE))</f>
        <v>0</v>
      </c>
      <c r="K40" s="20">
        <f>IF(AND(NOT(ISBLANK(J40)),NOT(ISBLANK(VLOOKUP($F40,'ESv3 Allowances'!$A$3:$M$8,3,FALSE)))),VLOOKUP(J$3,'ESv3 Allowances'!$B$23:$C$33,2,FALSE),0)</f>
        <v>0</v>
      </c>
      <c r="M40" s="20">
        <f>IF(AND(NOT(ISBLANK(L40)),NOT(ISBLANK(VLOOKUP($F40,'ESv3 Allowances'!$A$3:$M$8,4,FALSE)))),VLOOKUP(L$3,'ESv3 Allowances'!$B$23:$C$33,2,FALSE),0)</f>
        <v>0</v>
      </c>
      <c r="O40" s="20">
        <f>IF(AND(NOT(ISBLANK(N40)),NOT(ISBLANK(VLOOKUP($F40,'ESv3 Allowances'!$A$3:$M$8,5,FALSE)))),VLOOKUP(N$3,'ESv3 Allowances'!$B$23:$C$33,2,FALSE),0)</f>
        <v>0</v>
      </c>
      <c r="Q40" s="20">
        <f>IF(AND(NOT(ISBLANK(P40)),NOT(ISBLANK(VLOOKUP($F40,'ESv3 Allowances'!$A$3:$M$8,6,FALSE)))),VLOOKUP(P$3,'ESv3 Allowances'!$B$23:$C$33,2,FALSE),0)</f>
        <v>0</v>
      </c>
      <c r="S40" s="20">
        <f>IF(AND(NOT(ISBLANK(R40)),NOT(ISBLANK(VLOOKUP($F40,'ESv3 Allowances'!$A$3:$M$8,7,FALSE)))),VLOOKUP(R$3,'ESv3 Allowances'!$B$23:$C$33,2,FALSE),0)</f>
        <v>0</v>
      </c>
      <c r="U40" s="20">
        <f>IF(AND(NOT(ISBLANK(T40)),ISBLANK(V40),NOT(ISBLANK(VLOOKUP($F40,'ESv3 Allowances'!$A$3:$M$8,8,FALSE)))),VLOOKUP(T$3,'ESv3 Allowances'!$B$23:$C$33,2,FALSE),0)</f>
        <v>0</v>
      </c>
      <c r="W40" s="20">
        <f>IF(AND(NOT(ISBLANK(V40)),NOT(ISBLANK(VLOOKUP($F40,'ESv3 Allowances'!$A$3:$M$8, 9,FALSE)))),VLOOKUP(V$3,'ESv3 Allowances'!$B$23:$C$33,2,FALSE),0)</f>
        <v>0</v>
      </c>
      <c r="Y40" s="20">
        <f>IF(AND(NOT(ISBLANK(X40)),NOT(ISBLANK(VLOOKUP($F40,'ESv3 Allowances'!$A$3:$M$8, 10,FALSE)))),VLOOKUP(X$3,'ESv3 Allowances'!$B$23:$C$33,2,FALSE),0)</f>
        <v>0</v>
      </c>
      <c r="AA40" s="20">
        <f>IF(AND(NOT(ISBLANK(Z40)),NOT(ISBLANK(VLOOKUP($F40,'ESv3 Allowances'!$A$3:$M$8, 11,FALSE)))),VLOOKUP(Z$3,'ESv3 Allowances'!$B$23:$C$33,2,FALSE),0)</f>
        <v>0</v>
      </c>
      <c r="AC40" s="20">
        <f>IF(AND(NOT(ISBLANK(AB40)),NOT(ISBLANK(VLOOKUP($F40,'ESv3 Allowances'!$A$3:$M$8, 12,FALSE)))),VLOOKUP(AB$3,'ESv3 Allowances'!$B$23:$C$33,2,FALSE),0)</f>
        <v>0</v>
      </c>
      <c r="AE40" s="20">
        <f>IF(AND(NOT(ISBLANK(AD40)),NOT(ISBLANK(VLOOKUP($F40,'ESv3 Allowances'!$A$3:$M$8, 13,FALSE)))),VLOOKUP(AD$3,'ESv3 Allowances'!$B$23:$C$33,2,FALSE),0)</f>
        <v>0</v>
      </c>
      <c r="AG40" s="22">
        <f>VLOOKUP(IF(ISBLANK($H40),0,2)+IF(ISBLANK($I40),0,1),'ESv3 Allowances'!$A$38:$G$41,4,FALSE)</f>
        <v>14</v>
      </c>
      <c r="AI40" s="22">
        <f>VLOOKUP(IF(ISBLANK($H40),0,2)+IF(ISBLANK($I40),0,1),'ESv3 Allowances'!$A$38:$G$41,5,FALSE)</f>
        <v>10</v>
      </c>
      <c r="AK40" s="22">
        <f>VLOOKUP(IF(ISBLANK($H40),0,2)+IF(ISBLANK($I40),0,1),'ESv3 Allowances'!$A$38:$G$41,6,FALSE)</f>
        <v>0</v>
      </c>
      <c r="AM40" s="22">
        <f>VLOOKUP(IF(ISBLANK($H40),0,2)+IF(ISBLANK($I40),0,1),'ESv3 Allowances'!$A$38:$G$41,7,FALSE)</f>
        <v>0</v>
      </c>
      <c r="AO40" s="22">
        <f t="shared" si="0"/>
        <v>0</v>
      </c>
      <c r="AQ40" s="20">
        <f t="shared" si="1"/>
        <v>0</v>
      </c>
      <c r="AR40" s="21">
        <f t="shared" si="2"/>
        <v>0</v>
      </c>
      <c r="AS40" s="20" t="str">
        <f t="shared" si="3"/>
        <v/>
      </c>
      <c r="AT40" s="22" t="str">
        <f t="shared" si="4"/>
        <v/>
      </c>
      <c r="AU40" s="19"/>
      <c r="AV40" s="19"/>
      <c r="AW40" s="22" t="str">
        <f t="shared" si="5"/>
        <v/>
      </c>
      <c r="AX40" s="92" t="str">
        <f t="shared" si="6"/>
        <v/>
      </c>
      <c r="AY40" s="19"/>
      <c r="AZ40" s="99"/>
    </row>
    <row r="41" spans="5:52" x14ac:dyDescent="0.2">
      <c r="E41" s="17"/>
      <c r="G41" s="20">
        <f>IF(ISBLANK(F41),0,VLOOKUP($F41,'ESv3 Allowances'!$A$3:$B$8,2,FALSE))</f>
        <v>0</v>
      </c>
      <c r="K41" s="20">
        <f>IF(AND(NOT(ISBLANK(J41)),NOT(ISBLANK(VLOOKUP($F41,'ESv3 Allowances'!$A$3:$M$8,3,FALSE)))),VLOOKUP(J$3,'ESv3 Allowances'!$B$23:$C$33,2,FALSE),0)</f>
        <v>0</v>
      </c>
      <c r="M41" s="20">
        <f>IF(AND(NOT(ISBLANK(L41)),NOT(ISBLANK(VLOOKUP($F41,'ESv3 Allowances'!$A$3:$M$8,4,FALSE)))),VLOOKUP(L$3,'ESv3 Allowances'!$B$23:$C$33,2,FALSE),0)</f>
        <v>0</v>
      </c>
      <c r="O41" s="20">
        <f>IF(AND(NOT(ISBLANK(N41)),NOT(ISBLANK(VLOOKUP($F41,'ESv3 Allowances'!$A$3:$M$8,5,FALSE)))),VLOOKUP(N$3,'ESv3 Allowances'!$B$23:$C$33,2,FALSE),0)</f>
        <v>0</v>
      </c>
      <c r="Q41" s="20">
        <f>IF(AND(NOT(ISBLANK(P41)),NOT(ISBLANK(VLOOKUP($F41,'ESv3 Allowances'!$A$3:$M$8,6,FALSE)))),VLOOKUP(P$3,'ESv3 Allowances'!$B$23:$C$33,2,FALSE),0)</f>
        <v>0</v>
      </c>
      <c r="S41" s="20">
        <f>IF(AND(NOT(ISBLANK(R41)),NOT(ISBLANK(VLOOKUP($F41,'ESv3 Allowances'!$A$3:$M$8,7,FALSE)))),VLOOKUP(R$3,'ESv3 Allowances'!$B$23:$C$33,2,FALSE),0)</f>
        <v>0</v>
      </c>
      <c r="U41" s="20">
        <f>IF(AND(NOT(ISBLANK(T41)),ISBLANK(V41),NOT(ISBLANK(VLOOKUP($F41,'ESv3 Allowances'!$A$3:$M$8,8,FALSE)))),VLOOKUP(T$3,'ESv3 Allowances'!$B$23:$C$33,2,FALSE),0)</f>
        <v>0</v>
      </c>
      <c r="W41" s="20">
        <f>IF(AND(NOT(ISBLANK(V41)),NOT(ISBLANK(VLOOKUP($F41,'ESv3 Allowances'!$A$3:$M$8, 9,FALSE)))),VLOOKUP(V$3,'ESv3 Allowances'!$B$23:$C$33,2,FALSE),0)</f>
        <v>0</v>
      </c>
      <c r="Y41" s="20">
        <f>IF(AND(NOT(ISBLANK(X41)),NOT(ISBLANK(VLOOKUP($F41,'ESv3 Allowances'!$A$3:$M$8, 10,FALSE)))),VLOOKUP(X$3,'ESv3 Allowances'!$B$23:$C$33,2,FALSE),0)</f>
        <v>0</v>
      </c>
      <c r="AA41" s="20">
        <f>IF(AND(NOT(ISBLANK(Z41)),NOT(ISBLANK(VLOOKUP($F41,'ESv3 Allowances'!$A$3:$M$8, 11,FALSE)))),VLOOKUP(Z$3,'ESv3 Allowances'!$B$23:$C$33,2,FALSE),0)</f>
        <v>0</v>
      </c>
      <c r="AC41" s="20">
        <f>IF(AND(NOT(ISBLANK(AB41)),NOT(ISBLANK(VLOOKUP($F41,'ESv3 Allowances'!$A$3:$M$8, 12,FALSE)))),VLOOKUP(AB$3,'ESv3 Allowances'!$B$23:$C$33,2,FALSE),0)</f>
        <v>0</v>
      </c>
      <c r="AE41" s="20">
        <f>IF(AND(NOT(ISBLANK(AD41)),NOT(ISBLANK(VLOOKUP($F41,'ESv3 Allowances'!$A$3:$M$8, 13,FALSE)))),VLOOKUP(AD$3,'ESv3 Allowances'!$B$23:$C$33,2,FALSE),0)</f>
        <v>0</v>
      </c>
      <c r="AG41" s="22">
        <f>VLOOKUP(IF(ISBLANK($H41),0,2)+IF(ISBLANK($I41),0,1),'ESv3 Allowances'!$A$38:$G$41,4,FALSE)</f>
        <v>14</v>
      </c>
      <c r="AI41" s="22">
        <f>VLOOKUP(IF(ISBLANK($H41),0,2)+IF(ISBLANK($I41),0,1),'ESv3 Allowances'!$A$38:$G$41,5,FALSE)</f>
        <v>10</v>
      </c>
      <c r="AK41" s="22">
        <f>VLOOKUP(IF(ISBLANK($H41),0,2)+IF(ISBLANK($I41),0,1),'ESv3 Allowances'!$A$38:$G$41,6,FALSE)</f>
        <v>0</v>
      </c>
      <c r="AM41" s="22">
        <f>VLOOKUP(IF(ISBLANK($H41),0,2)+IF(ISBLANK($I41),0,1),'ESv3 Allowances'!$A$38:$G$41,7,FALSE)</f>
        <v>0</v>
      </c>
      <c r="AO41" s="22">
        <f t="shared" si="0"/>
        <v>0</v>
      </c>
      <c r="AQ41" s="20">
        <f t="shared" si="1"/>
        <v>0</v>
      </c>
      <c r="AR41" s="21">
        <f t="shared" si="2"/>
        <v>0</v>
      </c>
      <c r="AS41" s="20" t="str">
        <f t="shared" si="3"/>
        <v/>
      </c>
      <c r="AT41" s="22" t="str">
        <f t="shared" si="4"/>
        <v/>
      </c>
      <c r="AU41" s="19"/>
      <c r="AV41" s="19"/>
      <c r="AW41" s="22" t="str">
        <f t="shared" si="5"/>
        <v/>
      </c>
      <c r="AX41" s="92" t="str">
        <f t="shared" si="6"/>
        <v/>
      </c>
      <c r="AY41" s="19"/>
      <c r="AZ41" s="99"/>
    </row>
    <row r="42" spans="5:52" x14ac:dyDescent="0.2">
      <c r="E42" s="17"/>
      <c r="G42" s="20">
        <f>IF(ISBLANK(F42),0,VLOOKUP($F42,'ESv3 Allowances'!$A$3:$B$8,2,FALSE))</f>
        <v>0</v>
      </c>
      <c r="K42" s="20">
        <f>IF(AND(NOT(ISBLANK(J42)),NOT(ISBLANK(VLOOKUP($F42,'ESv3 Allowances'!$A$3:$M$8,3,FALSE)))),VLOOKUP(J$3,'ESv3 Allowances'!$B$23:$C$33,2,FALSE),0)</f>
        <v>0</v>
      </c>
      <c r="M42" s="20">
        <f>IF(AND(NOT(ISBLANK(L42)),NOT(ISBLANK(VLOOKUP($F42,'ESv3 Allowances'!$A$3:$M$8,4,FALSE)))),VLOOKUP(L$3,'ESv3 Allowances'!$B$23:$C$33,2,FALSE),0)</f>
        <v>0</v>
      </c>
      <c r="O42" s="20">
        <f>IF(AND(NOT(ISBLANK(N42)),NOT(ISBLANK(VLOOKUP($F42,'ESv3 Allowances'!$A$3:$M$8,5,FALSE)))),VLOOKUP(N$3,'ESv3 Allowances'!$B$23:$C$33,2,FALSE),0)</f>
        <v>0</v>
      </c>
      <c r="Q42" s="20">
        <f>IF(AND(NOT(ISBLANK(P42)),NOT(ISBLANK(VLOOKUP($F42,'ESv3 Allowances'!$A$3:$M$8,6,FALSE)))),VLOOKUP(P$3,'ESv3 Allowances'!$B$23:$C$33,2,FALSE),0)</f>
        <v>0</v>
      </c>
      <c r="S42" s="20">
        <f>IF(AND(NOT(ISBLANK(R42)),NOT(ISBLANK(VLOOKUP($F42,'ESv3 Allowances'!$A$3:$M$8,7,FALSE)))),VLOOKUP(R$3,'ESv3 Allowances'!$B$23:$C$33,2,FALSE),0)</f>
        <v>0</v>
      </c>
      <c r="U42" s="20">
        <f>IF(AND(NOT(ISBLANK(T42)),ISBLANK(V42),NOT(ISBLANK(VLOOKUP($F42,'ESv3 Allowances'!$A$3:$M$8,8,FALSE)))),VLOOKUP(T$3,'ESv3 Allowances'!$B$23:$C$33,2,FALSE),0)</f>
        <v>0</v>
      </c>
      <c r="W42" s="20">
        <f>IF(AND(NOT(ISBLANK(V42)),NOT(ISBLANK(VLOOKUP($F42,'ESv3 Allowances'!$A$3:$M$8, 9,FALSE)))),VLOOKUP(V$3,'ESv3 Allowances'!$B$23:$C$33,2,FALSE),0)</f>
        <v>0</v>
      </c>
      <c r="Y42" s="20">
        <f>IF(AND(NOT(ISBLANK(X42)),NOT(ISBLANK(VLOOKUP($F42,'ESv3 Allowances'!$A$3:$M$8, 10,FALSE)))),VLOOKUP(X$3,'ESv3 Allowances'!$B$23:$C$33,2,FALSE),0)</f>
        <v>0</v>
      </c>
      <c r="AA42" s="20">
        <f>IF(AND(NOT(ISBLANK(Z42)),NOT(ISBLANK(VLOOKUP($F42,'ESv3 Allowances'!$A$3:$M$8, 11,FALSE)))),VLOOKUP(Z$3,'ESv3 Allowances'!$B$23:$C$33,2,FALSE),0)</f>
        <v>0</v>
      </c>
      <c r="AC42" s="20">
        <f>IF(AND(NOT(ISBLANK(AB42)),NOT(ISBLANK(VLOOKUP($F42,'ESv3 Allowances'!$A$3:$M$8, 12,FALSE)))),VLOOKUP(AB$3,'ESv3 Allowances'!$B$23:$C$33,2,FALSE),0)</f>
        <v>0</v>
      </c>
      <c r="AE42" s="20">
        <f>IF(AND(NOT(ISBLANK(AD42)),NOT(ISBLANK(VLOOKUP($F42,'ESv3 Allowances'!$A$3:$M$8, 13,FALSE)))),VLOOKUP(AD$3,'ESv3 Allowances'!$B$23:$C$33,2,FALSE),0)</f>
        <v>0</v>
      </c>
      <c r="AG42" s="22">
        <f>VLOOKUP(IF(ISBLANK($H42),0,2)+IF(ISBLANK($I42),0,1),'ESv3 Allowances'!$A$38:$G$41,4,FALSE)</f>
        <v>14</v>
      </c>
      <c r="AI42" s="22">
        <f>VLOOKUP(IF(ISBLANK($H42),0,2)+IF(ISBLANK($I42),0,1),'ESv3 Allowances'!$A$38:$G$41,5,FALSE)</f>
        <v>10</v>
      </c>
      <c r="AK42" s="22">
        <f>VLOOKUP(IF(ISBLANK($H42),0,2)+IF(ISBLANK($I42),0,1),'ESv3 Allowances'!$A$38:$G$41,6,FALSE)</f>
        <v>0</v>
      </c>
      <c r="AM42" s="22">
        <f>VLOOKUP(IF(ISBLANK($H42),0,2)+IF(ISBLANK($I42),0,1),'ESv3 Allowances'!$A$38:$G$41,7,FALSE)</f>
        <v>0</v>
      </c>
      <c r="AO42" s="22">
        <f t="shared" si="0"/>
        <v>0</v>
      </c>
      <c r="AQ42" s="20">
        <f t="shared" si="1"/>
        <v>0</v>
      </c>
      <c r="AR42" s="21">
        <f t="shared" si="2"/>
        <v>0</v>
      </c>
      <c r="AS42" s="20" t="str">
        <f t="shared" si="3"/>
        <v/>
      </c>
      <c r="AT42" s="22" t="str">
        <f t="shared" si="4"/>
        <v/>
      </c>
      <c r="AU42" s="19"/>
      <c r="AV42" s="19"/>
      <c r="AW42" s="22" t="str">
        <f t="shared" si="5"/>
        <v/>
      </c>
      <c r="AX42" s="92" t="str">
        <f t="shared" si="6"/>
        <v/>
      </c>
      <c r="AY42" s="19"/>
      <c r="AZ42" s="99"/>
    </row>
    <row r="43" spans="5:52" x14ac:dyDescent="0.2">
      <c r="E43" s="17"/>
      <c r="G43" s="20">
        <f>IF(ISBLANK(F43),0,VLOOKUP($F43,'ESv3 Allowances'!$A$3:$B$8,2,FALSE))</f>
        <v>0</v>
      </c>
      <c r="K43" s="20">
        <f>IF(AND(NOT(ISBLANK(J43)),NOT(ISBLANK(VLOOKUP($F43,'ESv3 Allowances'!$A$3:$M$8,3,FALSE)))),VLOOKUP(J$3,'ESv3 Allowances'!$B$23:$C$33,2,FALSE),0)</f>
        <v>0</v>
      </c>
      <c r="M43" s="20">
        <f>IF(AND(NOT(ISBLANK(L43)),NOT(ISBLANK(VLOOKUP($F43,'ESv3 Allowances'!$A$3:$M$8,4,FALSE)))),VLOOKUP(L$3,'ESv3 Allowances'!$B$23:$C$33,2,FALSE),0)</f>
        <v>0</v>
      </c>
      <c r="O43" s="20">
        <f>IF(AND(NOT(ISBLANK(N43)),NOT(ISBLANK(VLOOKUP($F43,'ESv3 Allowances'!$A$3:$M$8,5,FALSE)))),VLOOKUP(N$3,'ESv3 Allowances'!$B$23:$C$33,2,FALSE),0)</f>
        <v>0</v>
      </c>
      <c r="Q43" s="20">
        <f>IF(AND(NOT(ISBLANK(P43)),NOT(ISBLANK(VLOOKUP($F43,'ESv3 Allowances'!$A$3:$M$8,6,FALSE)))),VLOOKUP(P$3,'ESv3 Allowances'!$B$23:$C$33,2,FALSE),0)</f>
        <v>0</v>
      </c>
      <c r="S43" s="20">
        <f>IF(AND(NOT(ISBLANK(R43)),NOT(ISBLANK(VLOOKUP($F43,'ESv3 Allowances'!$A$3:$M$8,7,FALSE)))),VLOOKUP(R$3,'ESv3 Allowances'!$B$23:$C$33,2,FALSE),0)</f>
        <v>0</v>
      </c>
      <c r="U43" s="20">
        <f>IF(AND(NOT(ISBLANK(T43)),ISBLANK(V43),NOT(ISBLANK(VLOOKUP($F43,'ESv3 Allowances'!$A$3:$M$8,8,FALSE)))),VLOOKUP(T$3,'ESv3 Allowances'!$B$23:$C$33,2,FALSE),0)</f>
        <v>0</v>
      </c>
      <c r="W43" s="20">
        <f>IF(AND(NOT(ISBLANK(V43)),NOT(ISBLANK(VLOOKUP($F43,'ESv3 Allowances'!$A$3:$M$8, 9,FALSE)))),VLOOKUP(V$3,'ESv3 Allowances'!$B$23:$C$33,2,FALSE),0)</f>
        <v>0</v>
      </c>
      <c r="Y43" s="20">
        <f>IF(AND(NOT(ISBLANK(X43)),NOT(ISBLANK(VLOOKUP($F43,'ESv3 Allowances'!$A$3:$M$8, 10,FALSE)))),VLOOKUP(X$3,'ESv3 Allowances'!$B$23:$C$33,2,FALSE),0)</f>
        <v>0</v>
      </c>
      <c r="AA43" s="20">
        <f>IF(AND(NOT(ISBLANK(Z43)),NOT(ISBLANK(VLOOKUP($F43,'ESv3 Allowances'!$A$3:$M$8, 11,FALSE)))),VLOOKUP(Z$3,'ESv3 Allowances'!$B$23:$C$33,2,FALSE),0)</f>
        <v>0</v>
      </c>
      <c r="AC43" s="20">
        <f>IF(AND(NOT(ISBLANK(AB43)),NOT(ISBLANK(VLOOKUP($F43,'ESv3 Allowances'!$A$3:$M$8, 12,FALSE)))),VLOOKUP(AB$3,'ESv3 Allowances'!$B$23:$C$33,2,FALSE),0)</f>
        <v>0</v>
      </c>
      <c r="AE43" s="20">
        <f>IF(AND(NOT(ISBLANK(AD43)),NOT(ISBLANK(VLOOKUP($F43,'ESv3 Allowances'!$A$3:$M$8, 13,FALSE)))),VLOOKUP(AD$3,'ESv3 Allowances'!$B$23:$C$33,2,FALSE),0)</f>
        <v>0</v>
      </c>
      <c r="AG43" s="22">
        <f>VLOOKUP(IF(ISBLANK($H43),0,2)+IF(ISBLANK($I43),0,1),'ESv3 Allowances'!$A$38:$G$41,4,FALSE)</f>
        <v>14</v>
      </c>
      <c r="AI43" s="22">
        <f>VLOOKUP(IF(ISBLANK($H43),0,2)+IF(ISBLANK($I43),0,1),'ESv3 Allowances'!$A$38:$G$41,5,FALSE)</f>
        <v>10</v>
      </c>
      <c r="AK43" s="22">
        <f>VLOOKUP(IF(ISBLANK($H43),0,2)+IF(ISBLANK($I43),0,1),'ESv3 Allowances'!$A$38:$G$41,6,FALSE)</f>
        <v>0</v>
      </c>
      <c r="AM43" s="22">
        <f>VLOOKUP(IF(ISBLANK($H43),0,2)+IF(ISBLANK($I43),0,1),'ESv3 Allowances'!$A$38:$G$41,7,FALSE)</f>
        <v>0</v>
      </c>
      <c r="AO43" s="22">
        <f t="shared" si="0"/>
        <v>0</v>
      </c>
      <c r="AQ43" s="20">
        <f t="shared" si="1"/>
        <v>0</v>
      </c>
      <c r="AR43" s="21">
        <f t="shared" si="2"/>
        <v>0</v>
      </c>
      <c r="AS43" s="20" t="str">
        <f t="shared" si="3"/>
        <v/>
      </c>
      <c r="AT43" s="22" t="str">
        <f t="shared" si="4"/>
        <v/>
      </c>
      <c r="AU43" s="19"/>
      <c r="AV43" s="19"/>
      <c r="AW43" s="22" t="str">
        <f t="shared" si="5"/>
        <v/>
      </c>
      <c r="AX43" s="92" t="str">
        <f t="shared" si="6"/>
        <v/>
      </c>
      <c r="AY43" s="19"/>
      <c r="AZ43" s="99"/>
    </row>
    <row r="44" spans="5:52" x14ac:dyDescent="0.2">
      <c r="E44" s="17"/>
      <c r="G44" s="20">
        <f>IF(ISBLANK(F44),0,VLOOKUP($F44,'ESv3 Allowances'!$A$3:$B$8,2,FALSE))</f>
        <v>0</v>
      </c>
      <c r="K44" s="20">
        <f>IF(AND(NOT(ISBLANK(J44)),NOT(ISBLANK(VLOOKUP($F44,'ESv3 Allowances'!$A$3:$M$8,3,FALSE)))),VLOOKUP(J$3,'ESv3 Allowances'!$B$23:$C$33,2,FALSE),0)</f>
        <v>0</v>
      </c>
      <c r="M44" s="20">
        <f>IF(AND(NOT(ISBLANK(L44)),NOT(ISBLANK(VLOOKUP($F44,'ESv3 Allowances'!$A$3:$M$8,4,FALSE)))),VLOOKUP(L$3,'ESv3 Allowances'!$B$23:$C$33,2,FALSE),0)</f>
        <v>0</v>
      </c>
      <c r="O44" s="20">
        <f>IF(AND(NOT(ISBLANK(N44)),NOT(ISBLANK(VLOOKUP($F44,'ESv3 Allowances'!$A$3:$M$8,5,FALSE)))),VLOOKUP(N$3,'ESv3 Allowances'!$B$23:$C$33,2,FALSE),0)</f>
        <v>0</v>
      </c>
      <c r="Q44" s="20">
        <f>IF(AND(NOT(ISBLANK(P44)),NOT(ISBLANK(VLOOKUP($F44,'ESv3 Allowances'!$A$3:$M$8,6,FALSE)))),VLOOKUP(P$3,'ESv3 Allowances'!$B$23:$C$33,2,FALSE),0)</f>
        <v>0</v>
      </c>
      <c r="S44" s="20">
        <f>IF(AND(NOT(ISBLANK(R44)),NOT(ISBLANK(VLOOKUP($F44,'ESv3 Allowances'!$A$3:$M$8,7,FALSE)))),VLOOKUP(R$3,'ESv3 Allowances'!$B$23:$C$33,2,FALSE),0)</f>
        <v>0</v>
      </c>
      <c r="U44" s="20">
        <f>IF(AND(NOT(ISBLANK(T44)),ISBLANK(V44),NOT(ISBLANK(VLOOKUP($F44,'ESv3 Allowances'!$A$3:$M$8,8,FALSE)))),VLOOKUP(T$3,'ESv3 Allowances'!$B$23:$C$33,2,FALSE),0)</f>
        <v>0</v>
      </c>
      <c r="W44" s="20">
        <f>IF(AND(NOT(ISBLANK(V44)),NOT(ISBLANK(VLOOKUP($F44,'ESv3 Allowances'!$A$3:$M$8, 9,FALSE)))),VLOOKUP(V$3,'ESv3 Allowances'!$B$23:$C$33,2,FALSE),0)</f>
        <v>0</v>
      </c>
      <c r="Y44" s="20">
        <f>IF(AND(NOT(ISBLANK(X44)),NOT(ISBLANK(VLOOKUP($F44,'ESv3 Allowances'!$A$3:$M$8, 10,FALSE)))),VLOOKUP(X$3,'ESv3 Allowances'!$B$23:$C$33,2,FALSE),0)</f>
        <v>0</v>
      </c>
      <c r="AA44" s="20">
        <f>IF(AND(NOT(ISBLANK(Z44)),NOT(ISBLANK(VLOOKUP($F44,'ESv3 Allowances'!$A$3:$M$8, 11,FALSE)))),VLOOKUP(Z$3,'ESv3 Allowances'!$B$23:$C$33,2,FALSE),0)</f>
        <v>0</v>
      </c>
      <c r="AC44" s="20">
        <f>IF(AND(NOT(ISBLANK(AB44)),NOT(ISBLANK(VLOOKUP($F44,'ESv3 Allowances'!$A$3:$M$8, 12,FALSE)))),VLOOKUP(AB$3,'ESv3 Allowances'!$B$23:$C$33,2,FALSE),0)</f>
        <v>0</v>
      </c>
      <c r="AE44" s="20">
        <f>IF(AND(NOT(ISBLANK(AD44)),NOT(ISBLANK(VLOOKUP($F44,'ESv3 Allowances'!$A$3:$M$8, 13,FALSE)))),VLOOKUP(AD$3,'ESv3 Allowances'!$B$23:$C$33,2,FALSE),0)</f>
        <v>0</v>
      </c>
      <c r="AG44" s="22">
        <f>VLOOKUP(IF(ISBLANK($H44),0,2)+IF(ISBLANK($I44),0,1),'ESv3 Allowances'!$A$38:$G$41,4,FALSE)</f>
        <v>14</v>
      </c>
      <c r="AI44" s="22">
        <f>VLOOKUP(IF(ISBLANK($H44),0,2)+IF(ISBLANK($I44),0,1),'ESv3 Allowances'!$A$38:$G$41,5,FALSE)</f>
        <v>10</v>
      </c>
      <c r="AK44" s="22">
        <f>VLOOKUP(IF(ISBLANK($H44),0,2)+IF(ISBLANK($I44),0,1),'ESv3 Allowances'!$A$38:$G$41,6,FALSE)</f>
        <v>0</v>
      </c>
      <c r="AM44" s="22">
        <f>VLOOKUP(IF(ISBLANK($H44),0,2)+IF(ISBLANK($I44),0,1),'ESv3 Allowances'!$A$38:$G$41,7,FALSE)</f>
        <v>0</v>
      </c>
      <c r="AO44" s="22">
        <f t="shared" si="0"/>
        <v>0</v>
      </c>
      <c r="AQ44" s="20">
        <f t="shared" si="1"/>
        <v>0</v>
      </c>
      <c r="AR44" s="21">
        <f t="shared" si="2"/>
        <v>0</v>
      </c>
      <c r="AS44" s="20" t="str">
        <f t="shared" si="3"/>
        <v/>
      </c>
      <c r="AT44" s="22" t="str">
        <f t="shared" si="4"/>
        <v/>
      </c>
      <c r="AU44" s="19"/>
      <c r="AV44" s="19"/>
      <c r="AW44" s="22" t="str">
        <f t="shared" si="5"/>
        <v/>
      </c>
      <c r="AX44" s="92" t="str">
        <f t="shared" si="6"/>
        <v/>
      </c>
      <c r="AY44" s="19"/>
      <c r="AZ44" s="99"/>
    </row>
    <row r="45" spans="5:52" x14ac:dyDescent="0.2">
      <c r="E45" s="17"/>
      <c r="G45" s="20">
        <f>IF(ISBLANK(F45),0,VLOOKUP($F45,'ESv3 Allowances'!$A$3:$B$8,2,FALSE))</f>
        <v>0</v>
      </c>
      <c r="K45" s="20">
        <f>IF(AND(NOT(ISBLANK(J45)),NOT(ISBLANK(VLOOKUP($F45,'ESv3 Allowances'!$A$3:$M$8,3,FALSE)))),VLOOKUP(J$3,'ESv3 Allowances'!$B$23:$C$33,2,FALSE),0)</f>
        <v>0</v>
      </c>
      <c r="M45" s="20">
        <f>IF(AND(NOT(ISBLANK(L45)),NOT(ISBLANK(VLOOKUP($F45,'ESv3 Allowances'!$A$3:$M$8,4,FALSE)))),VLOOKUP(L$3,'ESv3 Allowances'!$B$23:$C$33,2,FALSE),0)</f>
        <v>0</v>
      </c>
      <c r="O45" s="20">
        <f>IF(AND(NOT(ISBLANK(N45)),NOT(ISBLANK(VLOOKUP($F45,'ESv3 Allowances'!$A$3:$M$8,5,FALSE)))),VLOOKUP(N$3,'ESv3 Allowances'!$B$23:$C$33,2,FALSE),0)</f>
        <v>0</v>
      </c>
      <c r="Q45" s="20">
        <f>IF(AND(NOT(ISBLANK(P45)),NOT(ISBLANK(VLOOKUP($F45,'ESv3 Allowances'!$A$3:$M$8,6,FALSE)))),VLOOKUP(P$3,'ESv3 Allowances'!$B$23:$C$33,2,FALSE),0)</f>
        <v>0</v>
      </c>
      <c r="S45" s="20">
        <f>IF(AND(NOT(ISBLANK(R45)),NOT(ISBLANK(VLOOKUP($F45,'ESv3 Allowances'!$A$3:$M$8,7,FALSE)))),VLOOKUP(R$3,'ESv3 Allowances'!$B$23:$C$33,2,FALSE),0)</f>
        <v>0</v>
      </c>
      <c r="U45" s="20">
        <f>IF(AND(NOT(ISBLANK(T45)),ISBLANK(V45),NOT(ISBLANK(VLOOKUP($F45,'ESv3 Allowances'!$A$3:$M$8,8,FALSE)))),VLOOKUP(T$3,'ESv3 Allowances'!$B$23:$C$33,2,FALSE),0)</f>
        <v>0</v>
      </c>
      <c r="W45" s="20">
        <f>IF(AND(NOT(ISBLANK(V45)),NOT(ISBLANK(VLOOKUP($F45,'ESv3 Allowances'!$A$3:$M$8, 9,FALSE)))),VLOOKUP(V$3,'ESv3 Allowances'!$B$23:$C$33,2,FALSE),0)</f>
        <v>0</v>
      </c>
      <c r="Y45" s="20">
        <f>IF(AND(NOT(ISBLANK(X45)),NOT(ISBLANK(VLOOKUP($F45,'ESv3 Allowances'!$A$3:$M$8, 10,FALSE)))),VLOOKUP(X$3,'ESv3 Allowances'!$B$23:$C$33,2,FALSE),0)</f>
        <v>0</v>
      </c>
      <c r="AA45" s="20">
        <f>IF(AND(NOT(ISBLANK(Z45)),NOT(ISBLANK(VLOOKUP($F45,'ESv3 Allowances'!$A$3:$M$8, 11,FALSE)))),VLOOKUP(Z$3,'ESv3 Allowances'!$B$23:$C$33,2,FALSE),0)</f>
        <v>0</v>
      </c>
      <c r="AC45" s="20">
        <f>IF(AND(NOT(ISBLANK(AB45)),NOT(ISBLANK(VLOOKUP($F45,'ESv3 Allowances'!$A$3:$M$8, 12,FALSE)))),VLOOKUP(AB$3,'ESv3 Allowances'!$B$23:$C$33,2,FALSE),0)</f>
        <v>0</v>
      </c>
      <c r="AE45" s="20">
        <f>IF(AND(NOT(ISBLANK(AD45)),NOT(ISBLANK(VLOOKUP($F45,'ESv3 Allowances'!$A$3:$M$8, 13,FALSE)))),VLOOKUP(AD$3,'ESv3 Allowances'!$B$23:$C$33,2,FALSE),0)</f>
        <v>0</v>
      </c>
      <c r="AG45" s="22">
        <f>VLOOKUP(IF(ISBLANK($H45),0,2)+IF(ISBLANK($I45),0,1),'ESv3 Allowances'!$A$38:$G$41,4,FALSE)</f>
        <v>14</v>
      </c>
      <c r="AI45" s="22">
        <f>VLOOKUP(IF(ISBLANK($H45),0,2)+IF(ISBLANK($I45),0,1),'ESv3 Allowances'!$A$38:$G$41,5,FALSE)</f>
        <v>10</v>
      </c>
      <c r="AK45" s="22">
        <f>VLOOKUP(IF(ISBLANK($H45),0,2)+IF(ISBLANK($I45),0,1),'ESv3 Allowances'!$A$38:$G$41,6,FALSE)</f>
        <v>0</v>
      </c>
      <c r="AM45" s="22">
        <f>VLOOKUP(IF(ISBLANK($H45),0,2)+IF(ISBLANK($I45),0,1),'ESv3 Allowances'!$A$38:$G$41,7,FALSE)</f>
        <v>0</v>
      </c>
      <c r="AO45" s="22">
        <f t="shared" si="0"/>
        <v>0</v>
      </c>
      <c r="AQ45" s="20">
        <f t="shared" si="1"/>
        <v>0</v>
      </c>
      <c r="AR45" s="21">
        <f t="shared" si="2"/>
        <v>0</v>
      </c>
      <c r="AS45" s="20" t="str">
        <f t="shared" si="3"/>
        <v/>
      </c>
      <c r="AT45" s="22" t="str">
        <f t="shared" si="4"/>
        <v/>
      </c>
      <c r="AU45" s="19"/>
      <c r="AV45" s="19"/>
      <c r="AW45" s="22" t="str">
        <f t="shared" si="5"/>
        <v/>
      </c>
      <c r="AX45" s="92" t="str">
        <f t="shared" si="6"/>
        <v/>
      </c>
      <c r="AY45" s="19"/>
      <c r="AZ45" s="99"/>
    </row>
    <row r="46" spans="5:52" x14ac:dyDescent="0.2">
      <c r="E46" s="17"/>
      <c r="G46" s="20">
        <f>IF(ISBLANK(F46),0,VLOOKUP($F46,'ESv3 Allowances'!$A$3:$B$8,2,FALSE))</f>
        <v>0</v>
      </c>
      <c r="K46" s="20">
        <f>IF(AND(NOT(ISBLANK(J46)),NOT(ISBLANK(VLOOKUP($F46,'ESv3 Allowances'!$A$3:$M$8,3,FALSE)))),VLOOKUP(J$3,'ESv3 Allowances'!$B$23:$C$33,2,FALSE),0)</f>
        <v>0</v>
      </c>
      <c r="M46" s="20">
        <f>IF(AND(NOT(ISBLANK(L46)),NOT(ISBLANK(VLOOKUP($F46,'ESv3 Allowances'!$A$3:$M$8,4,FALSE)))),VLOOKUP(L$3,'ESv3 Allowances'!$B$23:$C$33,2,FALSE),0)</f>
        <v>0</v>
      </c>
      <c r="O46" s="20">
        <f>IF(AND(NOT(ISBLANK(N46)),NOT(ISBLANK(VLOOKUP($F46,'ESv3 Allowances'!$A$3:$M$8,5,FALSE)))),VLOOKUP(N$3,'ESv3 Allowances'!$B$23:$C$33,2,FALSE),0)</f>
        <v>0</v>
      </c>
      <c r="Q46" s="20">
        <f>IF(AND(NOT(ISBLANK(P46)),NOT(ISBLANK(VLOOKUP($F46,'ESv3 Allowances'!$A$3:$M$8,6,FALSE)))),VLOOKUP(P$3,'ESv3 Allowances'!$B$23:$C$33,2,FALSE),0)</f>
        <v>0</v>
      </c>
      <c r="S46" s="20">
        <f>IF(AND(NOT(ISBLANK(R46)),NOT(ISBLANK(VLOOKUP($F46,'ESv3 Allowances'!$A$3:$M$8,7,FALSE)))),VLOOKUP(R$3,'ESv3 Allowances'!$B$23:$C$33,2,FALSE),0)</f>
        <v>0</v>
      </c>
      <c r="U46" s="20">
        <f>IF(AND(NOT(ISBLANK(T46)),ISBLANK(V46),NOT(ISBLANK(VLOOKUP($F46,'ESv3 Allowances'!$A$3:$M$8,8,FALSE)))),VLOOKUP(T$3,'ESv3 Allowances'!$B$23:$C$33,2,FALSE),0)</f>
        <v>0</v>
      </c>
      <c r="W46" s="20">
        <f>IF(AND(NOT(ISBLANK(V46)),NOT(ISBLANK(VLOOKUP($F46,'ESv3 Allowances'!$A$3:$M$8, 9,FALSE)))),VLOOKUP(V$3,'ESv3 Allowances'!$B$23:$C$33,2,FALSE),0)</f>
        <v>0</v>
      </c>
      <c r="Y46" s="20">
        <f>IF(AND(NOT(ISBLANK(X46)),NOT(ISBLANK(VLOOKUP($F46,'ESv3 Allowances'!$A$3:$M$8, 10,FALSE)))),VLOOKUP(X$3,'ESv3 Allowances'!$B$23:$C$33,2,FALSE),0)</f>
        <v>0</v>
      </c>
      <c r="AA46" s="20">
        <f>IF(AND(NOT(ISBLANK(Z46)),NOT(ISBLANK(VLOOKUP($F46,'ESv3 Allowances'!$A$3:$M$8, 11,FALSE)))),VLOOKUP(Z$3,'ESv3 Allowances'!$B$23:$C$33,2,FALSE),0)</f>
        <v>0</v>
      </c>
      <c r="AC46" s="20">
        <f>IF(AND(NOT(ISBLANK(AB46)),NOT(ISBLANK(VLOOKUP($F46,'ESv3 Allowances'!$A$3:$M$8, 12,FALSE)))),VLOOKUP(AB$3,'ESv3 Allowances'!$B$23:$C$33,2,FALSE),0)</f>
        <v>0</v>
      </c>
      <c r="AE46" s="20">
        <f>IF(AND(NOT(ISBLANK(AD46)),NOT(ISBLANK(VLOOKUP($F46,'ESv3 Allowances'!$A$3:$M$8, 13,FALSE)))),VLOOKUP(AD$3,'ESv3 Allowances'!$B$23:$C$33,2,FALSE),0)</f>
        <v>0</v>
      </c>
      <c r="AG46" s="22">
        <f>VLOOKUP(IF(ISBLANK($H46),0,2)+IF(ISBLANK($I46),0,1),'ESv3 Allowances'!$A$38:$G$41,4,FALSE)</f>
        <v>14</v>
      </c>
      <c r="AI46" s="22">
        <f>VLOOKUP(IF(ISBLANK($H46),0,2)+IF(ISBLANK($I46),0,1),'ESv3 Allowances'!$A$38:$G$41,5,FALSE)</f>
        <v>10</v>
      </c>
      <c r="AK46" s="22">
        <f>VLOOKUP(IF(ISBLANK($H46),0,2)+IF(ISBLANK($I46),0,1),'ESv3 Allowances'!$A$38:$G$41,6,FALSE)</f>
        <v>0</v>
      </c>
      <c r="AM46" s="22">
        <f>VLOOKUP(IF(ISBLANK($H46),0,2)+IF(ISBLANK($I46),0,1),'ESv3 Allowances'!$A$38:$G$41,7,FALSE)</f>
        <v>0</v>
      </c>
      <c r="AO46" s="22">
        <f t="shared" si="0"/>
        <v>0</v>
      </c>
      <c r="AQ46" s="20">
        <f t="shared" si="1"/>
        <v>0</v>
      </c>
      <c r="AR46" s="21">
        <f t="shared" si="2"/>
        <v>0</v>
      </c>
      <c r="AS46" s="20" t="str">
        <f t="shared" si="3"/>
        <v/>
      </c>
      <c r="AT46" s="22" t="str">
        <f t="shared" si="4"/>
        <v/>
      </c>
      <c r="AU46" s="19"/>
      <c r="AV46" s="19"/>
      <c r="AW46" s="22" t="str">
        <f t="shared" si="5"/>
        <v/>
      </c>
      <c r="AX46" s="92" t="str">
        <f t="shared" si="6"/>
        <v/>
      </c>
      <c r="AY46" s="19"/>
      <c r="AZ46" s="99"/>
    </row>
    <row r="47" spans="5:52" x14ac:dyDescent="0.2">
      <c r="E47" s="17"/>
      <c r="G47" s="20">
        <f>IF(ISBLANK(F47),0,VLOOKUP($F47,'ESv3 Allowances'!$A$3:$B$8,2,FALSE))</f>
        <v>0</v>
      </c>
      <c r="K47" s="20">
        <f>IF(AND(NOT(ISBLANK(J47)),NOT(ISBLANK(VLOOKUP($F47,'ESv3 Allowances'!$A$3:$M$8,3,FALSE)))),VLOOKUP(J$3,'ESv3 Allowances'!$B$23:$C$33,2,FALSE),0)</f>
        <v>0</v>
      </c>
      <c r="M47" s="20">
        <f>IF(AND(NOT(ISBLANK(L47)),NOT(ISBLANK(VLOOKUP($F47,'ESv3 Allowances'!$A$3:$M$8,4,FALSE)))),VLOOKUP(L$3,'ESv3 Allowances'!$B$23:$C$33,2,FALSE),0)</f>
        <v>0</v>
      </c>
      <c r="O47" s="20">
        <f>IF(AND(NOT(ISBLANK(N47)),NOT(ISBLANK(VLOOKUP($F47,'ESv3 Allowances'!$A$3:$M$8,5,FALSE)))),VLOOKUP(N$3,'ESv3 Allowances'!$B$23:$C$33,2,FALSE),0)</f>
        <v>0</v>
      </c>
      <c r="Q47" s="20">
        <f>IF(AND(NOT(ISBLANK(P47)),NOT(ISBLANK(VLOOKUP($F47,'ESv3 Allowances'!$A$3:$M$8,6,FALSE)))),VLOOKUP(P$3,'ESv3 Allowances'!$B$23:$C$33,2,FALSE),0)</f>
        <v>0</v>
      </c>
      <c r="S47" s="20">
        <f>IF(AND(NOT(ISBLANK(R47)),NOT(ISBLANK(VLOOKUP($F47,'ESv3 Allowances'!$A$3:$M$8,7,FALSE)))),VLOOKUP(R$3,'ESv3 Allowances'!$B$23:$C$33,2,FALSE),0)</f>
        <v>0</v>
      </c>
      <c r="U47" s="20">
        <f>IF(AND(NOT(ISBLANK(T47)),ISBLANK(V47),NOT(ISBLANK(VLOOKUP($F47,'ESv3 Allowances'!$A$3:$M$8,8,FALSE)))),VLOOKUP(T$3,'ESv3 Allowances'!$B$23:$C$33,2,FALSE),0)</f>
        <v>0</v>
      </c>
      <c r="W47" s="20">
        <f>IF(AND(NOT(ISBLANK(V47)),NOT(ISBLANK(VLOOKUP($F47,'ESv3 Allowances'!$A$3:$M$8, 9,FALSE)))),VLOOKUP(V$3,'ESv3 Allowances'!$B$23:$C$33,2,FALSE),0)</f>
        <v>0</v>
      </c>
      <c r="Y47" s="20">
        <f>IF(AND(NOT(ISBLANK(X47)),NOT(ISBLANK(VLOOKUP($F47,'ESv3 Allowances'!$A$3:$M$8, 10,FALSE)))),VLOOKUP(X$3,'ESv3 Allowances'!$B$23:$C$33,2,FALSE),0)</f>
        <v>0</v>
      </c>
      <c r="AA47" s="20">
        <f>IF(AND(NOT(ISBLANK(Z47)),NOT(ISBLANK(VLOOKUP($F47,'ESv3 Allowances'!$A$3:$M$8, 11,FALSE)))),VLOOKUP(Z$3,'ESv3 Allowances'!$B$23:$C$33,2,FALSE),0)</f>
        <v>0</v>
      </c>
      <c r="AC47" s="20">
        <f>IF(AND(NOT(ISBLANK(AB47)),NOT(ISBLANK(VLOOKUP($F47,'ESv3 Allowances'!$A$3:$M$8, 12,FALSE)))),VLOOKUP(AB$3,'ESv3 Allowances'!$B$23:$C$33,2,FALSE),0)</f>
        <v>0</v>
      </c>
      <c r="AE47" s="20">
        <f>IF(AND(NOT(ISBLANK(AD47)),NOT(ISBLANK(VLOOKUP($F47,'ESv3 Allowances'!$A$3:$M$8, 13,FALSE)))),VLOOKUP(AD$3,'ESv3 Allowances'!$B$23:$C$33,2,FALSE),0)</f>
        <v>0</v>
      </c>
      <c r="AG47" s="22">
        <f>VLOOKUP(IF(ISBLANK($H47),0,2)+IF(ISBLANK($I47),0,1),'ESv3 Allowances'!$A$38:$G$41,4,FALSE)</f>
        <v>14</v>
      </c>
      <c r="AI47" s="22">
        <f>VLOOKUP(IF(ISBLANK($H47),0,2)+IF(ISBLANK($I47),0,1),'ESv3 Allowances'!$A$38:$G$41,5,FALSE)</f>
        <v>10</v>
      </c>
      <c r="AK47" s="22">
        <f>VLOOKUP(IF(ISBLANK($H47),0,2)+IF(ISBLANK($I47),0,1),'ESv3 Allowances'!$A$38:$G$41,6,FALSE)</f>
        <v>0</v>
      </c>
      <c r="AM47" s="22">
        <f>VLOOKUP(IF(ISBLANK($H47),0,2)+IF(ISBLANK($I47),0,1),'ESv3 Allowances'!$A$38:$G$41,7,FALSE)</f>
        <v>0</v>
      </c>
      <c r="AO47" s="22">
        <f t="shared" si="0"/>
        <v>0</v>
      </c>
      <c r="AQ47" s="20">
        <f t="shared" si="1"/>
        <v>0</v>
      </c>
      <c r="AR47" s="21">
        <f t="shared" si="2"/>
        <v>0</v>
      </c>
      <c r="AS47" s="20" t="str">
        <f t="shared" si="3"/>
        <v/>
      </c>
      <c r="AT47" s="22" t="str">
        <f t="shared" si="4"/>
        <v/>
      </c>
      <c r="AU47" s="19"/>
      <c r="AV47" s="19"/>
      <c r="AW47" s="22" t="str">
        <f t="shared" si="5"/>
        <v/>
      </c>
      <c r="AX47" s="92" t="str">
        <f t="shared" si="6"/>
        <v/>
      </c>
      <c r="AY47" s="19"/>
      <c r="AZ47" s="99"/>
    </row>
    <row r="48" spans="5:52" x14ac:dyDescent="0.2">
      <c r="E48" s="17"/>
      <c r="G48" s="20">
        <f>IF(ISBLANK(F48),0,VLOOKUP($F48,'ESv3 Allowances'!$A$3:$B$8,2,FALSE))</f>
        <v>0</v>
      </c>
      <c r="K48" s="20">
        <f>IF(AND(NOT(ISBLANK(J48)),NOT(ISBLANK(VLOOKUP($F48,'ESv3 Allowances'!$A$3:$M$8,3,FALSE)))),VLOOKUP(J$3,'ESv3 Allowances'!$B$23:$C$33,2,FALSE),0)</f>
        <v>0</v>
      </c>
      <c r="M48" s="20">
        <f>IF(AND(NOT(ISBLANK(L48)),NOT(ISBLANK(VLOOKUP($F48,'ESv3 Allowances'!$A$3:$M$8,4,FALSE)))),VLOOKUP(L$3,'ESv3 Allowances'!$B$23:$C$33,2,FALSE),0)</f>
        <v>0</v>
      </c>
      <c r="O48" s="20">
        <f>IF(AND(NOT(ISBLANK(N48)),NOT(ISBLANK(VLOOKUP($F48,'ESv3 Allowances'!$A$3:$M$8,5,FALSE)))),VLOOKUP(N$3,'ESv3 Allowances'!$B$23:$C$33,2,FALSE),0)</f>
        <v>0</v>
      </c>
      <c r="Q48" s="20">
        <f>IF(AND(NOT(ISBLANK(P48)),NOT(ISBLANK(VLOOKUP($F48,'ESv3 Allowances'!$A$3:$M$8,6,FALSE)))),VLOOKUP(P$3,'ESv3 Allowances'!$B$23:$C$33,2,FALSE),0)</f>
        <v>0</v>
      </c>
      <c r="S48" s="20">
        <f>IF(AND(NOT(ISBLANK(R48)),NOT(ISBLANK(VLOOKUP($F48,'ESv3 Allowances'!$A$3:$M$8,7,FALSE)))),VLOOKUP(R$3,'ESv3 Allowances'!$B$23:$C$33,2,FALSE),0)</f>
        <v>0</v>
      </c>
      <c r="U48" s="20">
        <f>IF(AND(NOT(ISBLANK(T48)),ISBLANK(V48),NOT(ISBLANK(VLOOKUP($F48,'ESv3 Allowances'!$A$3:$M$8,8,FALSE)))),VLOOKUP(T$3,'ESv3 Allowances'!$B$23:$C$33,2,FALSE),0)</f>
        <v>0</v>
      </c>
      <c r="W48" s="20">
        <f>IF(AND(NOT(ISBLANK(V48)),NOT(ISBLANK(VLOOKUP($F48,'ESv3 Allowances'!$A$3:$M$8, 9,FALSE)))),VLOOKUP(V$3,'ESv3 Allowances'!$B$23:$C$33,2,FALSE),0)</f>
        <v>0</v>
      </c>
      <c r="Y48" s="20">
        <f>IF(AND(NOT(ISBLANK(X48)),NOT(ISBLANK(VLOOKUP($F48,'ESv3 Allowances'!$A$3:$M$8, 10,FALSE)))),VLOOKUP(X$3,'ESv3 Allowances'!$B$23:$C$33,2,FALSE),0)</f>
        <v>0</v>
      </c>
      <c r="AA48" s="20">
        <f>IF(AND(NOT(ISBLANK(Z48)),NOT(ISBLANK(VLOOKUP($F48,'ESv3 Allowances'!$A$3:$M$8, 11,FALSE)))),VLOOKUP(Z$3,'ESv3 Allowances'!$B$23:$C$33,2,FALSE),0)</f>
        <v>0</v>
      </c>
      <c r="AC48" s="20">
        <f>IF(AND(NOT(ISBLANK(AB48)),NOT(ISBLANK(VLOOKUP($F48,'ESv3 Allowances'!$A$3:$M$8, 12,FALSE)))),VLOOKUP(AB$3,'ESv3 Allowances'!$B$23:$C$33,2,FALSE),0)</f>
        <v>0</v>
      </c>
      <c r="AE48" s="20">
        <f>IF(AND(NOT(ISBLANK(AD48)),NOT(ISBLANK(VLOOKUP($F48,'ESv3 Allowances'!$A$3:$M$8, 13,FALSE)))),VLOOKUP(AD$3,'ESv3 Allowances'!$B$23:$C$33,2,FALSE),0)</f>
        <v>0</v>
      </c>
      <c r="AG48" s="22">
        <f>VLOOKUP(IF(ISBLANK($H48),0,2)+IF(ISBLANK($I48),0,1),'ESv3 Allowances'!$A$38:$G$41,4,FALSE)</f>
        <v>14</v>
      </c>
      <c r="AI48" s="22">
        <f>VLOOKUP(IF(ISBLANK($H48),0,2)+IF(ISBLANK($I48),0,1),'ESv3 Allowances'!$A$38:$G$41,5,FALSE)</f>
        <v>10</v>
      </c>
      <c r="AK48" s="22">
        <f>VLOOKUP(IF(ISBLANK($H48),0,2)+IF(ISBLANK($I48),0,1),'ESv3 Allowances'!$A$38:$G$41,6,FALSE)</f>
        <v>0</v>
      </c>
      <c r="AM48" s="22">
        <f>VLOOKUP(IF(ISBLANK($H48),0,2)+IF(ISBLANK($I48),0,1),'ESv3 Allowances'!$A$38:$G$41,7,FALSE)</f>
        <v>0</v>
      </c>
      <c r="AO48" s="22">
        <f t="shared" si="0"/>
        <v>0</v>
      </c>
      <c r="AQ48" s="20">
        <f t="shared" si="1"/>
        <v>0</v>
      </c>
      <c r="AR48" s="21">
        <f t="shared" si="2"/>
        <v>0</v>
      </c>
      <c r="AS48" s="20" t="str">
        <f t="shared" si="3"/>
        <v/>
      </c>
      <c r="AT48" s="22" t="str">
        <f t="shared" si="4"/>
        <v/>
      </c>
      <c r="AU48" s="19"/>
      <c r="AV48" s="19"/>
      <c r="AW48" s="22" t="str">
        <f t="shared" si="5"/>
        <v/>
      </c>
      <c r="AX48" s="92" t="str">
        <f t="shared" si="6"/>
        <v/>
      </c>
      <c r="AY48" s="19"/>
      <c r="AZ48" s="99"/>
    </row>
    <row r="49" spans="5:52" x14ac:dyDescent="0.2">
      <c r="E49" s="17"/>
      <c r="G49" s="20">
        <f>IF(ISBLANK(F49),0,VLOOKUP($F49,'ESv3 Allowances'!$A$3:$B$8,2,FALSE))</f>
        <v>0</v>
      </c>
      <c r="K49" s="20">
        <f>IF(AND(NOT(ISBLANK(J49)),NOT(ISBLANK(VLOOKUP($F49,'ESv3 Allowances'!$A$3:$M$8,3,FALSE)))),VLOOKUP(J$3,'ESv3 Allowances'!$B$23:$C$33,2,FALSE),0)</f>
        <v>0</v>
      </c>
      <c r="M49" s="20">
        <f>IF(AND(NOT(ISBLANK(L49)),NOT(ISBLANK(VLOOKUP($F49,'ESv3 Allowances'!$A$3:$M$8,4,FALSE)))),VLOOKUP(L$3,'ESv3 Allowances'!$B$23:$C$33,2,FALSE),0)</f>
        <v>0</v>
      </c>
      <c r="O49" s="20">
        <f>IF(AND(NOT(ISBLANK(N49)),NOT(ISBLANK(VLOOKUP($F49,'ESv3 Allowances'!$A$3:$M$8,5,FALSE)))),VLOOKUP(N$3,'ESv3 Allowances'!$B$23:$C$33,2,FALSE),0)</f>
        <v>0</v>
      </c>
      <c r="Q49" s="20">
        <f>IF(AND(NOT(ISBLANK(P49)),NOT(ISBLANK(VLOOKUP($F49,'ESv3 Allowances'!$A$3:$M$8,6,FALSE)))),VLOOKUP(P$3,'ESv3 Allowances'!$B$23:$C$33,2,FALSE),0)</f>
        <v>0</v>
      </c>
      <c r="S49" s="20">
        <f>IF(AND(NOT(ISBLANK(R49)),NOT(ISBLANK(VLOOKUP($F49,'ESv3 Allowances'!$A$3:$M$8,7,FALSE)))),VLOOKUP(R$3,'ESv3 Allowances'!$B$23:$C$33,2,FALSE),0)</f>
        <v>0</v>
      </c>
      <c r="U49" s="20">
        <f>IF(AND(NOT(ISBLANK(T49)),ISBLANK(V49),NOT(ISBLANK(VLOOKUP($F49,'ESv3 Allowances'!$A$3:$M$8,8,FALSE)))),VLOOKUP(T$3,'ESv3 Allowances'!$B$23:$C$33,2,FALSE),0)</f>
        <v>0</v>
      </c>
      <c r="W49" s="20">
        <f>IF(AND(NOT(ISBLANK(V49)),NOT(ISBLANK(VLOOKUP($F49,'ESv3 Allowances'!$A$3:$M$8, 9,FALSE)))),VLOOKUP(V$3,'ESv3 Allowances'!$B$23:$C$33,2,FALSE),0)</f>
        <v>0</v>
      </c>
      <c r="Y49" s="20">
        <f>IF(AND(NOT(ISBLANK(X49)),NOT(ISBLANK(VLOOKUP($F49,'ESv3 Allowances'!$A$3:$M$8, 10,FALSE)))),VLOOKUP(X$3,'ESv3 Allowances'!$B$23:$C$33,2,FALSE),0)</f>
        <v>0</v>
      </c>
      <c r="AA49" s="20">
        <f>IF(AND(NOT(ISBLANK(Z49)),NOT(ISBLANK(VLOOKUP($F49,'ESv3 Allowances'!$A$3:$M$8, 11,FALSE)))),VLOOKUP(Z$3,'ESv3 Allowances'!$B$23:$C$33,2,FALSE),0)</f>
        <v>0</v>
      </c>
      <c r="AC49" s="20">
        <f>IF(AND(NOT(ISBLANK(AB49)),NOT(ISBLANK(VLOOKUP($F49,'ESv3 Allowances'!$A$3:$M$8, 12,FALSE)))),VLOOKUP(AB$3,'ESv3 Allowances'!$B$23:$C$33,2,FALSE),0)</f>
        <v>0</v>
      </c>
      <c r="AE49" s="20">
        <f>IF(AND(NOT(ISBLANK(AD49)),NOT(ISBLANK(VLOOKUP($F49,'ESv3 Allowances'!$A$3:$M$8, 13,FALSE)))),VLOOKUP(AD$3,'ESv3 Allowances'!$B$23:$C$33,2,FALSE),0)</f>
        <v>0</v>
      </c>
      <c r="AG49" s="22">
        <f>VLOOKUP(IF(ISBLANK($H49),0,2)+IF(ISBLANK($I49),0,1),'ESv3 Allowances'!$A$38:$G$41,4,FALSE)</f>
        <v>14</v>
      </c>
      <c r="AI49" s="22">
        <f>VLOOKUP(IF(ISBLANK($H49),0,2)+IF(ISBLANK($I49),0,1),'ESv3 Allowances'!$A$38:$G$41,5,FALSE)</f>
        <v>10</v>
      </c>
      <c r="AK49" s="22">
        <f>VLOOKUP(IF(ISBLANK($H49),0,2)+IF(ISBLANK($I49),0,1),'ESv3 Allowances'!$A$38:$G$41,6,FALSE)</f>
        <v>0</v>
      </c>
      <c r="AM49" s="22">
        <f>VLOOKUP(IF(ISBLANK($H49),0,2)+IF(ISBLANK($I49),0,1),'ESv3 Allowances'!$A$38:$G$41,7,FALSE)</f>
        <v>0</v>
      </c>
      <c r="AO49" s="22">
        <f t="shared" si="0"/>
        <v>0</v>
      </c>
      <c r="AQ49" s="20">
        <f t="shared" si="1"/>
        <v>0</v>
      </c>
      <c r="AR49" s="21">
        <f t="shared" si="2"/>
        <v>0</v>
      </c>
      <c r="AS49" s="20" t="str">
        <f t="shared" si="3"/>
        <v/>
      </c>
      <c r="AT49" s="22" t="str">
        <f t="shared" si="4"/>
        <v/>
      </c>
      <c r="AU49" s="19"/>
      <c r="AV49" s="19"/>
      <c r="AW49" s="22" t="str">
        <f t="shared" si="5"/>
        <v/>
      </c>
      <c r="AX49" s="92" t="str">
        <f t="shared" si="6"/>
        <v/>
      </c>
      <c r="AY49" s="19"/>
      <c r="AZ49" s="99"/>
    </row>
    <row r="50" spans="5:52" x14ac:dyDescent="0.2">
      <c r="E50" s="17"/>
      <c r="G50" s="20">
        <f>IF(ISBLANK(F50),0,VLOOKUP($F50,'ESv3 Allowances'!$A$3:$B$8,2,FALSE))</f>
        <v>0</v>
      </c>
      <c r="K50" s="20">
        <f>IF(AND(NOT(ISBLANK(J50)),NOT(ISBLANK(VLOOKUP($F50,'ESv3 Allowances'!$A$3:$M$8,3,FALSE)))),VLOOKUP(J$3,'ESv3 Allowances'!$B$23:$C$33,2,FALSE),0)</f>
        <v>0</v>
      </c>
      <c r="M50" s="20">
        <f>IF(AND(NOT(ISBLANK(L50)),NOT(ISBLANK(VLOOKUP($F50,'ESv3 Allowances'!$A$3:$M$8,4,FALSE)))),VLOOKUP(L$3,'ESv3 Allowances'!$B$23:$C$33,2,FALSE),0)</f>
        <v>0</v>
      </c>
      <c r="O50" s="20">
        <f>IF(AND(NOT(ISBLANK(N50)),NOT(ISBLANK(VLOOKUP($F50,'ESv3 Allowances'!$A$3:$M$8,5,FALSE)))),VLOOKUP(N$3,'ESv3 Allowances'!$B$23:$C$33,2,FALSE),0)</f>
        <v>0</v>
      </c>
      <c r="Q50" s="20">
        <f>IF(AND(NOT(ISBLANK(P50)),NOT(ISBLANK(VLOOKUP($F50,'ESv3 Allowances'!$A$3:$M$8,6,FALSE)))),VLOOKUP(P$3,'ESv3 Allowances'!$B$23:$C$33,2,FALSE),0)</f>
        <v>0</v>
      </c>
      <c r="S50" s="20">
        <f>IF(AND(NOT(ISBLANK(R50)),NOT(ISBLANK(VLOOKUP($F50,'ESv3 Allowances'!$A$3:$M$8,7,FALSE)))),VLOOKUP(R$3,'ESv3 Allowances'!$B$23:$C$33,2,FALSE),0)</f>
        <v>0</v>
      </c>
      <c r="U50" s="20">
        <f>IF(AND(NOT(ISBLANK(T50)),ISBLANK(V50),NOT(ISBLANK(VLOOKUP($F50,'ESv3 Allowances'!$A$3:$M$8,8,FALSE)))),VLOOKUP(T$3,'ESv3 Allowances'!$B$23:$C$33,2,FALSE),0)</f>
        <v>0</v>
      </c>
      <c r="W50" s="20">
        <f>IF(AND(NOT(ISBLANK(V50)),NOT(ISBLANK(VLOOKUP($F50,'ESv3 Allowances'!$A$3:$M$8, 9,FALSE)))),VLOOKUP(V$3,'ESv3 Allowances'!$B$23:$C$33,2,FALSE),0)</f>
        <v>0</v>
      </c>
      <c r="Y50" s="20">
        <f>IF(AND(NOT(ISBLANK(X50)),NOT(ISBLANK(VLOOKUP($F50,'ESv3 Allowances'!$A$3:$M$8, 10,FALSE)))),VLOOKUP(X$3,'ESv3 Allowances'!$B$23:$C$33,2,FALSE),0)</f>
        <v>0</v>
      </c>
      <c r="AA50" s="20">
        <f>IF(AND(NOT(ISBLANK(Z50)),NOT(ISBLANK(VLOOKUP($F50,'ESv3 Allowances'!$A$3:$M$8, 11,FALSE)))),VLOOKUP(Z$3,'ESv3 Allowances'!$B$23:$C$33,2,FALSE),0)</f>
        <v>0</v>
      </c>
      <c r="AC50" s="20">
        <f>IF(AND(NOT(ISBLANK(AB50)),NOT(ISBLANK(VLOOKUP($F50,'ESv3 Allowances'!$A$3:$M$8, 12,FALSE)))),VLOOKUP(AB$3,'ESv3 Allowances'!$B$23:$C$33,2,FALSE),0)</f>
        <v>0</v>
      </c>
      <c r="AE50" s="20">
        <f>IF(AND(NOT(ISBLANK(AD50)),NOT(ISBLANK(VLOOKUP($F50,'ESv3 Allowances'!$A$3:$M$8, 13,FALSE)))),VLOOKUP(AD$3,'ESv3 Allowances'!$B$23:$C$33,2,FALSE),0)</f>
        <v>0</v>
      </c>
      <c r="AG50" s="22">
        <f>VLOOKUP(IF(ISBLANK($H50),0,2)+IF(ISBLANK($I50),0,1),'ESv3 Allowances'!$A$38:$G$41,4,FALSE)</f>
        <v>14</v>
      </c>
      <c r="AI50" s="22">
        <f>VLOOKUP(IF(ISBLANK($H50),0,2)+IF(ISBLANK($I50),0,1),'ESv3 Allowances'!$A$38:$G$41,5,FALSE)</f>
        <v>10</v>
      </c>
      <c r="AK50" s="22">
        <f>VLOOKUP(IF(ISBLANK($H50),0,2)+IF(ISBLANK($I50),0,1),'ESv3 Allowances'!$A$38:$G$41,6,FALSE)</f>
        <v>0</v>
      </c>
      <c r="AM50" s="22">
        <f>VLOOKUP(IF(ISBLANK($H50),0,2)+IF(ISBLANK($I50),0,1),'ESv3 Allowances'!$A$38:$G$41,7,FALSE)</f>
        <v>0</v>
      </c>
      <c r="AO50" s="22">
        <f t="shared" si="0"/>
        <v>0</v>
      </c>
      <c r="AQ50" s="20">
        <f t="shared" si="1"/>
        <v>0</v>
      </c>
      <c r="AR50" s="21">
        <f t="shared" si="2"/>
        <v>0</v>
      </c>
      <c r="AS50" s="20" t="str">
        <f t="shared" si="3"/>
        <v/>
      </c>
      <c r="AT50" s="22" t="str">
        <f t="shared" si="4"/>
        <v/>
      </c>
      <c r="AU50" s="19"/>
      <c r="AV50" s="19"/>
      <c r="AW50" s="22" t="str">
        <f t="shared" si="5"/>
        <v/>
      </c>
      <c r="AX50" s="92" t="str">
        <f t="shared" si="6"/>
        <v/>
      </c>
      <c r="AY50" s="19"/>
      <c r="AZ50" s="99"/>
    </row>
    <row r="51" spans="5:52" x14ac:dyDescent="0.2">
      <c r="E51" s="17"/>
      <c r="G51" s="20">
        <f>IF(ISBLANK(F51),0,VLOOKUP($F51,'ESv3 Allowances'!$A$3:$B$8,2,FALSE))</f>
        <v>0</v>
      </c>
      <c r="K51" s="20">
        <f>IF(AND(NOT(ISBLANK(J51)),NOT(ISBLANK(VLOOKUP($F51,'ESv3 Allowances'!$A$3:$M$8,3,FALSE)))),VLOOKUP(J$3,'ESv3 Allowances'!$B$23:$C$33,2,FALSE),0)</f>
        <v>0</v>
      </c>
      <c r="M51" s="20">
        <f>IF(AND(NOT(ISBLANK(L51)),NOT(ISBLANK(VLOOKUP($F51,'ESv3 Allowances'!$A$3:$M$8,4,FALSE)))),VLOOKUP(L$3,'ESv3 Allowances'!$B$23:$C$33,2,FALSE),0)</f>
        <v>0</v>
      </c>
      <c r="O51" s="20">
        <f>IF(AND(NOT(ISBLANK(N51)),NOT(ISBLANK(VLOOKUP($F51,'ESv3 Allowances'!$A$3:$M$8,5,FALSE)))),VLOOKUP(N$3,'ESv3 Allowances'!$B$23:$C$33,2,FALSE),0)</f>
        <v>0</v>
      </c>
      <c r="Q51" s="20">
        <f>IF(AND(NOT(ISBLANK(P51)),NOT(ISBLANK(VLOOKUP($F51,'ESv3 Allowances'!$A$3:$M$8,6,FALSE)))),VLOOKUP(P$3,'ESv3 Allowances'!$B$23:$C$33,2,FALSE),0)</f>
        <v>0</v>
      </c>
      <c r="S51" s="20">
        <f>IF(AND(NOT(ISBLANK(R51)),NOT(ISBLANK(VLOOKUP($F51,'ESv3 Allowances'!$A$3:$M$8,7,FALSE)))),VLOOKUP(R$3,'ESv3 Allowances'!$B$23:$C$33,2,FALSE),0)</f>
        <v>0</v>
      </c>
      <c r="U51" s="20">
        <f>IF(AND(NOT(ISBLANK(T51)),ISBLANK(V51),NOT(ISBLANK(VLOOKUP($F51,'ESv3 Allowances'!$A$3:$M$8,8,FALSE)))),VLOOKUP(T$3,'ESv3 Allowances'!$B$23:$C$33,2,FALSE),0)</f>
        <v>0</v>
      </c>
      <c r="W51" s="20">
        <f>IF(AND(NOT(ISBLANK(V51)),NOT(ISBLANK(VLOOKUP($F51,'ESv3 Allowances'!$A$3:$M$8, 9,FALSE)))),VLOOKUP(V$3,'ESv3 Allowances'!$B$23:$C$33,2,FALSE),0)</f>
        <v>0</v>
      </c>
      <c r="Y51" s="20">
        <f>IF(AND(NOT(ISBLANK(X51)),NOT(ISBLANK(VLOOKUP($F51,'ESv3 Allowances'!$A$3:$M$8, 10,FALSE)))),VLOOKUP(X$3,'ESv3 Allowances'!$B$23:$C$33,2,FALSE),0)</f>
        <v>0</v>
      </c>
      <c r="AA51" s="20">
        <f>IF(AND(NOT(ISBLANK(Z51)),NOT(ISBLANK(VLOOKUP($F51,'ESv3 Allowances'!$A$3:$M$8, 11,FALSE)))),VLOOKUP(Z$3,'ESv3 Allowances'!$B$23:$C$33,2,FALSE),0)</f>
        <v>0</v>
      </c>
      <c r="AC51" s="20">
        <f>IF(AND(NOT(ISBLANK(AB51)),NOT(ISBLANK(VLOOKUP($F51,'ESv3 Allowances'!$A$3:$M$8, 12,FALSE)))),VLOOKUP(AB$3,'ESv3 Allowances'!$B$23:$C$33,2,FALSE),0)</f>
        <v>0</v>
      </c>
      <c r="AE51" s="20">
        <f>IF(AND(NOT(ISBLANK(AD51)),NOT(ISBLANK(VLOOKUP($F51,'ESv3 Allowances'!$A$3:$M$8, 13,FALSE)))),VLOOKUP(AD$3,'ESv3 Allowances'!$B$23:$C$33,2,FALSE),0)</f>
        <v>0</v>
      </c>
      <c r="AG51" s="22">
        <f>VLOOKUP(IF(ISBLANK($H51),0,2)+IF(ISBLANK($I51),0,1),'ESv3 Allowances'!$A$38:$G$41,4,FALSE)</f>
        <v>14</v>
      </c>
      <c r="AI51" s="22">
        <f>VLOOKUP(IF(ISBLANK($H51),0,2)+IF(ISBLANK($I51),0,1),'ESv3 Allowances'!$A$38:$G$41,5,FALSE)</f>
        <v>10</v>
      </c>
      <c r="AK51" s="22">
        <f>VLOOKUP(IF(ISBLANK($H51),0,2)+IF(ISBLANK($I51),0,1),'ESv3 Allowances'!$A$38:$G$41,6,FALSE)</f>
        <v>0</v>
      </c>
      <c r="AM51" s="22">
        <f>VLOOKUP(IF(ISBLANK($H51),0,2)+IF(ISBLANK($I51),0,1),'ESv3 Allowances'!$A$38:$G$41,7,FALSE)</f>
        <v>0</v>
      </c>
      <c r="AO51" s="22">
        <f t="shared" si="0"/>
        <v>0</v>
      </c>
      <c r="AQ51" s="20">
        <f t="shared" si="1"/>
        <v>0</v>
      </c>
      <c r="AR51" s="21">
        <f t="shared" si="2"/>
        <v>0</v>
      </c>
      <c r="AS51" s="20" t="str">
        <f t="shared" si="3"/>
        <v/>
      </c>
      <c r="AT51" s="22" t="str">
        <f t="shared" si="4"/>
        <v/>
      </c>
      <c r="AU51" s="19"/>
      <c r="AV51" s="19"/>
      <c r="AW51" s="22" t="str">
        <f t="shared" si="5"/>
        <v/>
      </c>
      <c r="AX51" s="92" t="str">
        <f t="shared" si="6"/>
        <v/>
      </c>
      <c r="AY51" s="19"/>
      <c r="AZ51" s="99"/>
    </row>
    <row r="52" spans="5:52" x14ac:dyDescent="0.2">
      <c r="E52" s="17"/>
      <c r="G52" s="20">
        <f>IF(ISBLANK(F52),0,VLOOKUP($F52,'ESv3 Allowances'!$A$3:$B$8,2,FALSE))</f>
        <v>0</v>
      </c>
      <c r="K52" s="20">
        <f>IF(AND(NOT(ISBLANK(J52)),NOT(ISBLANK(VLOOKUP($F52,'ESv3 Allowances'!$A$3:$M$8,3,FALSE)))),VLOOKUP(J$3,'ESv3 Allowances'!$B$23:$C$33,2,FALSE),0)</f>
        <v>0</v>
      </c>
      <c r="M52" s="20">
        <f>IF(AND(NOT(ISBLANK(L52)),NOT(ISBLANK(VLOOKUP($F52,'ESv3 Allowances'!$A$3:$M$8,4,FALSE)))),VLOOKUP(L$3,'ESv3 Allowances'!$B$23:$C$33,2,FALSE),0)</f>
        <v>0</v>
      </c>
      <c r="O52" s="20">
        <f>IF(AND(NOT(ISBLANK(N52)),NOT(ISBLANK(VLOOKUP($F52,'ESv3 Allowances'!$A$3:$M$8,5,FALSE)))),VLOOKUP(N$3,'ESv3 Allowances'!$B$23:$C$33,2,FALSE),0)</f>
        <v>0</v>
      </c>
      <c r="Q52" s="20">
        <f>IF(AND(NOT(ISBLANK(P52)),NOT(ISBLANK(VLOOKUP($F52,'ESv3 Allowances'!$A$3:$M$8,6,FALSE)))),VLOOKUP(P$3,'ESv3 Allowances'!$B$23:$C$33,2,FALSE),0)</f>
        <v>0</v>
      </c>
      <c r="S52" s="20">
        <f>IF(AND(NOT(ISBLANK(R52)),NOT(ISBLANK(VLOOKUP($F52,'ESv3 Allowances'!$A$3:$M$8,7,FALSE)))),VLOOKUP(R$3,'ESv3 Allowances'!$B$23:$C$33,2,FALSE),0)</f>
        <v>0</v>
      </c>
      <c r="U52" s="20">
        <f>IF(AND(NOT(ISBLANK(T52)),ISBLANK(V52),NOT(ISBLANK(VLOOKUP($F52,'ESv3 Allowances'!$A$3:$M$8,8,FALSE)))),VLOOKUP(T$3,'ESv3 Allowances'!$B$23:$C$33,2,FALSE),0)</f>
        <v>0</v>
      </c>
      <c r="W52" s="20">
        <f>IF(AND(NOT(ISBLANK(V52)),NOT(ISBLANK(VLOOKUP($F52,'ESv3 Allowances'!$A$3:$M$8, 9,FALSE)))),VLOOKUP(V$3,'ESv3 Allowances'!$B$23:$C$33,2,FALSE),0)</f>
        <v>0</v>
      </c>
      <c r="Y52" s="20">
        <f>IF(AND(NOT(ISBLANK(X52)),NOT(ISBLANK(VLOOKUP($F52,'ESv3 Allowances'!$A$3:$M$8, 10,FALSE)))),VLOOKUP(X$3,'ESv3 Allowances'!$B$23:$C$33,2,FALSE),0)</f>
        <v>0</v>
      </c>
      <c r="AA52" s="20">
        <f>IF(AND(NOT(ISBLANK(Z52)),NOT(ISBLANK(VLOOKUP($F52,'ESv3 Allowances'!$A$3:$M$8, 11,FALSE)))),VLOOKUP(Z$3,'ESv3 Allowances'!$B$23:$C$33,2,FALSE),0)</f>
        <v>0</v>
      </c>
      <c r="AC52" s="20">
        <f>IF(AND(NOT(ISBLANK(AB52)),NOT(ISBLANK(VLOOKUP($F52,'ESv3 Allowances'!$A$3:$M$8, 12,FALSE)))),VLOOKUP(AB$3,'ESv3 Allowances'!$B$23:$C$33,2,FALSE),0)</f>
        <v>0</v>
      </c>
      <c r="AE52" s="20">
        <f>IF(AND(NOT(ISBLANK(AD52)),NOT(ISBLANK(VLOOKUP($F52,'ESv3 Allowances'!$A$3:$M$8, 13,FALSE)))),VLOOKUP(AD$3,'ESv3 Allowances'!$B$23:$C$33,2,FALSE),0)</f>
        <v>0</v>
      </c>
      <c r="AG52" s="22">
        <f>VLOOKUP(IF(ISBLANK($H52),0,2)+IF(ISBLANK($I52),0,1),'ESv3 Allowances'!$A$38:$G$41,4,FALSE)</f>
        <v>14</v>
      </c>
      <c r="AI52" s="22">
        <f>VLOOKUP(IF(ISBLANK($H52),0,2)+IF(ISBLANK($I52),0,1),'ESv3 Allowances'!$A$38:$G$41,5,FALSE)</f>
        <v>10</v>
      </c>
      <c r="AK52" s="22">
        <f>VLOOKUP(IF(ISBLANK($H52),0,2)+IF(ISBLANK($I52),0,1),'ESv3 Allowances'!$A$38:$G$41,6,FALSE)</f>
        <v>0</v>
      </c>
      <c r="AM52" s="22">
        <f>VLOOKUP(IF(ISBLANK($H52),0,2)+IF(ISBLANK($I52),0,1),'ESv3 Allowances'!$A$38:$G$41,7,FALSE)</f>
        <v>0</v>
      </c>
      <c r="AO52" s="22">
        <f t="shared" si="0"/>
        <v>0</v>
      </c>
      <c r="AQ52" s="20">
        <f t="shared" si="1"/>
        <v>0</v>
      </c>
      <c r="AR52" s="21">
        <f t="shared" si="2"/>
        <v>0</v>
      </c>
      <c r="AS52" s="20" t="str">
        <f t="shared" si="3"/>
        <v/>
      </c>
      <c r="AT52" s="22" t="str">
        <f t="shared" si="4"/>
        <v/>
      </c>
      <c r="AU52" s="19"/>
      <c r="AV52" s="19"/>
      <c r="AW52" s="22" t="str">
        <f t="shared" si="5"/>
        <v/>
      </c>
      <c r="AX52" s="92" t="str">
        <f t="shared" si="6"/>
        <v/>
      </c>
      <c r="AY52" s="19"/>
      <c r="AZ52" s="99"/>
    </row>
    <row r="53" spans="5:52" x14ac:dyDescent="0.2">
      <c r="E53" s="17"/>
      <c r="G53" s="20">
        <f>IF(ISBLANK(F53),0,VLOOKUP($F53,'ESv3 Allowances'!$A$3:$B$8,2,FALSE))</f>
        <v>0</v>
      </c>
      <c r="K53" s="20">
        <f>IF(AND(NOT(ISBLANK(J53)),NOT(ISBLANK(VLOOKUP($F53,'ESv3 Allowances'!$A$3:$M$8,3,FALSE)))),VLOOKUP(J$3,'ESv3 Allowances'!$B$23:$C$33,2,FALSE),0)</f>
        <v>0</v>
      </c>
      <c r="M53" s="20">
        <f>IF(AND(NOT(ISBLANK(L53)),NOT(ISBLANK(VLOOKUP($F53,'ESv3 Allowances'!$A$3:$M$8,4,FALSE)))),VLOOKUP(L$3,'ESv3 Allowances'!$B$23:$C$33,2,FALSE),0)</f>
        <v>0</v>
      </c>
      <c r="O53" s="20">
        <f>IF(AND(NOT(ISBLANK(N53)),NOT(ISBLANK(VLOOKUP($F53,'ESv3 Allowances'!$A$3:$M$8,5,FALSE)))),VLOOKUP(N$3,'ESv3 Allowances'!$B$23:$C$33,2,FALSE),0)</f>
        <v>0</v>
      </c>
      <c r="Q53" s="20">
        <f>IF(AND(NOT(ISBLANK(P53)),NOT(ISBLANK(VLOOKUP($F53,'ESv3 Allowances'!$A$3:$M$8,6,FALSE)))),VLOOKUP(P$3,'ESv3 Allowances'!$B$23:$C$33,2,FALSE),0)</f>
        <v>0</v>
      </c>
      <c r="S53" s="20">
        <f>IF(AND(NOT(ISBLANK(R53)),NOT(ISBLANK(VLOOKUP($F53,'ESv3 Allowances'!$A$3:$M$8,7,FALSE)))),VLOOKUP(R$3,'ESv3 Allowances'!$B$23:$C$33,2,FALSE),0)</f>
        <v>0</v>
      </c>
      <c r="U53" s="20">
        <f>IF(AND(NOT(ISBLANK(T53)),ISBLANK(V53),NOT(ISBLANK(VLOOKUP($F53,'ESv3 Allowances'!$A$3:$M$8,8,FALSE)))),VLOOKUP(T$3,'ESv3 Allowances'!$B$23:$C$33,2,FALSE),0)</f>
        <v>0</v>
      </c>
      <c r="W53" s="20">
        <f>IF(AND(NOT(ISBLANK(V53)),NOT(ISBLANK(VLOOKUP($F53,'ESv3 Allowances'!$A$3:$M$8, 9,FALSE)))),VLOOKUP(V$3,'ESv3 Allowances'!$B$23:$C$33,2,FALSE),0)</f>
        <v>0</v>
      </c>
      <c r="Y53" s="20">
        <f>IF(AND(NOT(ISBLANK(X53)),NOT(ISBLANK(VLOOKUP($F53,'ESv3 Allowances'!$A$3:$M$8, 10,FALSE)))),VLOOKUP(X$3,'ESv3 Allowances'!$B$23:$C$33,2,FALSE),0)</f>
        <v>0</v>
      </c>
      <c r="AA53" s="20">
        <f>IF(AND(NOT(ISBLANK(Z53)),NOT(ISBLANK(VLOOKUP($F53,'ESv3 Allowances'!$A$3:$M$8, 11,FALSE)))),VLOOKUP(Z$3,'ESv3 Allowances'!$B$23:$C$33,2,FALSE),0)</f>
        <v>0</v>
      </c>
      <c r="AC53" s="20">
        <f>IF(AND(NOT(ISBLANK(AB53)),NOT(ISBLANK(VLOOKUP($F53,'ESv3 Allowances'!$A$3:$M$8, 12,FALSE)))),VLOOKUP(AB$3,'ESv3 Allowances'!$B$23:$C$33,2,FALSE),0)</f>
        <v>0</v>
      </c>
      <c r="AE53" s="20">
        <f>IF(AND(NOT(ISBLANK(AD53)),NOT(ISBLANK(VLOOKUP($F53,'ESv3 Allowances'!$A$3:$M$8, 13,FALSE)))),VLOOKUP(AD$3,'ESv3 Allowances'!$B$23:$C$33,2,FALSE),0)</f>
        <v>0</v>
      </c>
      <c r="AG53" s="22">
        <f>VLOOKUP(IF(ISBLANK($H53),0,2)+IF(ISBLANK($I53),0,1),'ESv3 Allowances'!$A$38:$G$41,4,FALSE)</f>
        <v>14</v>
      </c>
      <c r="AI53" s="22">
        <f>VLOOKUP(IF(ISBLANK($H53),0,2)+IF(ISBLANK($I53),0,1),'ESv3 Allowances'!$A$38:$G$41,5,FALSE)</f>
        <v>10</v>
      </c>
      <c r="AK53" s="22">
        <f>VLOOKUP(IF(ISBLANK($H53),0,2)+IF(ISBLANK($I53),0,1),'ESv3 Allowances'!$A$38:$G$41,6,FALSE)</f>
        <v>0</v>
      </c>
      <c r="AM53" s="22">
        <f>VLOOKUP(IF(ISBLANK($H53),0,2)+IF(ISBLANK($I53),0,1),'ESv3 Allowances'!$A$38:$G$41,7,FALSE)</f>
        <v>0</v>
      </c>
      <c r="AO53" s="22">
        <f t="shared" si="0"/>
        <v>0</v>
      </c>
      <c r="AQ53" s="20">
        <f t="shared" si="1"/>
        <v>0</v>
      </c>
      <c r="AR53" s="21">
        <f t="shared" si="2"/>
        <v>0</v>
      </c>
      <c r="AS53" s="20" t="str">
        <f t="shared" si="3"/>
        <v/>
      </c>
      <c r="AT53" s="22" t="str">
        <f t="shared" si="4"/>
        <v/>
      </c>
      <c r="AU53" s="19"/>
      <c r="AV53" s="19"/>
      <c r="AW53" s="22" t="str">
        <f t="shared" si="5"/>
        <v/>
      </c>
      <c r="AX53" s="92" t="str">
        <f t="shared" si="6"/>
        <v/>
      </c>
      <c r="AY53" s="19"/>
      <c r="AZ53" s="99"/>
    </row>
    <row r="54" spans="5:52" x14ac:dyDescent="0.2">
      <c r="E54" s="17"/>
      <c r="G54" s="20">
        <f>IF(ISBLANK(F54),0,VLOOKUP($F54,'ESv3 Allowances'!$A$3:$B$8,2,FALSE))</f>
        <v>0</v>
      </c>
      <c r="K54" s="20">
        <f>IF(AND(NOT(ISBLANK(J54)),NOT(ISBLANK(VLOOKUP($F54,'ESv3 Allowances'!$A$3:$M$8,3,FALSE)))),VLOOKUP(J$3,'ESv3 Allowances'!$B$23:$C$33,2,FALSE),0)</f>
        <v>0</v>
      </c>
      <c r="M54" s="20">
        <f>IF(AND(NOT(ISBLANK(L54)),NOT(ISBLANK(VLOOKUP($F54,'ESv3 Allowances'!$A$3:$M$8,4,FALSE)))),VLOOKUP(L$3,'ESv3 Allowances'!$B$23:$C$33,2,FALSE),0)</f>
        <v>0</v>
      </c>
      <c r="O54" s="20">
        <f>IF(AND(NOT(ISBLANK(N54)),NOT(ISBLANK(VLOOKUP($F54,'ESv3 Allowances'!$A$3:$M$8,5,FALSE)))),VLOOKUP(N$3,'ESv3 Allowances'!$B$23:$C$33,2,FALSE),0)</f>
        <v>0</v>
      </c>
      <c r="Q54" s="20">
        <f>IF(AND(NOT(ISBLANK(P54)),NOT(ISBLANK(VLOOKUP($F54,'ESv3 Allowances'!$A$3:$M$8,6,FALSE)))),VLOOKUP(P$3,'ESv3 Allowances'!$B$23:$C$33,2,FALSE),0)</f>
        <v>0</v>
      </c>
      <c r="S54" s="20">
        <f>IF(AND(NOT(ISBLANK(R54)),NOT(ISBLANK(VLOOKUP($F54,'ESv3 Allowances'!$A$3:$M$8,7,FALSE)))),VLOOKUP(R$3,'ESv3 Allowances'!$B$23:$C$33,2,FALSE),0)</f>
        <v>0</v>
      </c>
      <c r="U54" s="20">
        <f>IF(AND(NOT(ISBLANK(T54)),ISBLANK(V54),NOT(ISBLANK(VLOOKUP($F54,'ESv3 Allowances'!$A$3:$M$8,8,FALSE)))),VLOOKUP(T$3,'ESv3 Allowances'!$B$23:$C$33,2,FALSE),0)</f>
        <v>0</v>
      </c>
      <c r="W54" s="20">
        <f>IF(AND(NOT(ISBLANK(V54)),NOT(ISBLANK(VLOOKUP($F54,'ESv3 Allowances'!$A$3:$M$8, 9,FALSE)))),VLOOKUP(V$3,'ESv3 Allowances'!$B$23:$C$33,2,FALSE),0)</f>
        <v>0</v>
      </c>
      <c r="Y54" s="20">
        <f>IF(AND(NOT(ISBLANK(X54)),NOT(ISBLANK(VLOOKUP($F54,'ESv3 Allowances'!$A$3:$M$8, 10,FALSE)))),VLOOKUP(X$3,'ESv3 Allowances'!$B$23:$C$33,2,FALSE),0)</f>
        <v>0</v>
      </c>
      <c r="AA54" s="20">
        <f>IF(AND(NOT(ISBLANK(Z54)),NOT(ISBLANK(VLOOKUP($F54,'ESv3 Allowances'!$A$3:$M$8, 11,FALSE)))),VLOOKUP(Z$3,'ESv3 Allowances'!$B$23:$C$33,2,FALSE),0)</f>
        <v>0</v>
      </c>
      <c r="AC54" s="20">
        <f>IF(AND(NOT(ISBLANK(AB54)),NOT(ISBLANK(VLOOKUP($F54,'ESv3 Allowances'!$A$3:$M$8, 12,FALSE)))),VLOOKUP(AB$3,'ESv3 Allowances'!$B$23:$C$33,2,FALSE),0)</f>
        <v>0</v>
      </c>
      <c r="AE54" s="20">
        <f>IF(AND(NOT(ISBLANK(AD54)),NOT(ISBLANK(VLOOKUP($F54,'ESv3 Allowances'!$A$3:$M$8, 13,FALSE)))),VLOOKUP(AD$3,'ESv3 Allowances'!$B$23:$C$33,2,FALSE),0)</f>
        <v>0</v>
      </c>
      <c r="AG54" s="22">
        <f>VLOOKUP(IF(ISBLANK($H54),0,2)+IF(ISBLANK($I54),0,1),'ESv3 Allowances'!$A$38:$G$41,4,FALSE)</f>
        <v>14</v>
      </c>
      <c r="AI54" s="22">
        <f>VLOOKUP(IF(ISBLANK($H54),0,2)+IF(ISBLANK($I54),0,1),'ESv3 Allowances'!$A$38:$G$41,5,FALSE)</f>
        <v>10</v>
      </c>
      <c r="AK54" s="22">
        <f>VLOOKUP(IF(ISBLANK($H54),0,2)+IF(ISBLANK($I54),0,1),'ESv3 Allowances'!$A$38:$G$41,6,FALSE)</f>
        <v>0</v>
      </c>
      <c r="AM54" s="22">
        <f>VLOOKUP(IF(ISBLANK($H54),0,2)+IF(ISBLANK($I54),0,1),'ESv3 Allowances'!$A$38:$G$41,7,FALSE)</f>
        <v>0</v>
      </c>
      <c r="AO54" s="22">
        <f t="shared" si="0"/>
        <v>0</v>
      </c>
      <c r="AQ54" s="20">
        <f t="shared" si="1"/>
        <v>0</v>
      </c>
      <c r="AR54" s="21">
        <f t="shared" si="2"/>
        <v>0</v>
      </c>
      <c r="AS54" s="20" t="str">
        <f t="shared" si="3"/>
        <v/>
      </c>
      <c r="AT54" s="22" t="str">
        <f t="shared" si="4"/>
        <v/>
      </c>
      <c r="AU54" s="19"/>
      <c r="AV54" s="19"/>
      <c r="AW54" s="22" t="str">
        <f t="shared" si="5"/>
        <v/>
      </c>
      <c r="AX54" s="92" t="str">
        <f t="shared" si="6"/>
        <v/>
      </c>
      <c r="AY54" s="19"/>
      <c r="AZ54" s="99"/>
    </row>
    <row r="55" spans="5:52" x14ac:dyDescent="0.2">
      <c r="E55" s="17"/>
      <c r="G55" s="20">
        <f>IF(ISBLANK(F55),0,VLOOKUP($F55,'ESv3 Allowances'!$A$3:$B$8,2,FALSE))</f>
        <v>0</v>
      </c>
      <c r="K55" s="20">
        <f>IF(AND(NOT(ISBLANK(J55)),NOT(ISBLANK(VLOOKUP($F55,'ESv3 Allowances'!$A$3:$M$8,3,FALSE)))),VLOOKUP(J$3,'ESv3 Allowances'!$B$23:$C$33,2,FALSE),0)</f>
        <v>0</v>
      </c>
      <c r="M55" s="20">
        <f>IF(AND(NOT(ISBLANK(L55)),NOT(ISBLANK(VLOOKUP($F55,'ESv3 Allowances'!$A$3:$M$8,4,FALSE)))),VLOOKUP(L$3,'ESv3 Allowances'!$B$23:$C$33,2,FALSE),0)</f>
        <v>0</v>
      </c>
      <c r="O55" s="20">
        <f>IF(AND(NOT(ISBLANK(N55)),NOT(ISBLANK(VLOOKUP($F55,'ESv3 Allowances'!$A$3:$M$8,5,FALSE)))),VLOOKUP(N$3,'ESv3 Allowances'!$B$23:$C$33,2,FALSE),0)</f>
        <v>0</v>
      </c>
      <c r="Q55" s="20">
        <f>IF(AND(NOT(ISBLANK(P55)),NOT(ISBLANK(VLOOKUP($F55,'ESv3 Allowances'!$A$3:$M$8,6,FALSE)))),VLOOKUP(P$3,'ESv3 Allowances'!$B$23:$C$33,2,FALSE),0)</f>
        <v>0</v>
      </c>
      <c r="S55" s="20">
        <f>IF(AND(NOT(ISBLANK(R55)),NOT(ISBLANK(VLOOKUP($F55,'ESv3 Allowances'!$A$3:$M$8,7,FALSE)))),VLOOKUP(R$3,'ESv3 Allowances'!$B$23:$C$33,2,FALSE),0)</f>
        <v>0</v>
      </c>
      <c r="U55" s="20">
        <f>IF(AND(NOT(ISBLANK(T55)),ISBLANK(V55),NOT(ISBLANK(VLOOKUP($F55,'ESv3 Allowances'!$A$3:$M$8,8,FALSE)))),VLOOKUP(T$3,'ESv3 Allowances'!$B$23:$C$33,2,FALSE),0)</f>
        <v>0</v>
      </c>
      <c r="W55" s="20">
        <f>IF(AND(NOT(ISBLANK(V55)),NOT(ISBLANK(VLOOKUP($F55,'ESv3 Allowances'!$A$3:$M$8, 9,FALSE)))),VLOOKUP(V$3,'ESv3 Allowances'!$B$23:$C$33,2,FALSE),0)</f>
        <v>0</v>
      </c>
      <c r="Y55" s="20">
        <f>IF(AND(NOT(ISBLANK(X55)),NOT(ISBLANK(VLOOKUP($F55,'ESv3 Allowances'!$A$3:$M$8, 10,FALSE)))),VLOOKUP(X$3,'ESv3 Allowances'!$B$23:$C$33,2,FALSE),0)</f>
        <v>0</v>
      </c>
      <c r="AA55" s="20">
        <f>IF(AND(NOT(ISBLANK(Z55)),NOT(ISBLANK(VLOOKUP($F55,'ESv3 Allowances'!$A$3:$M$8, 11,FALSE)))),VLOOKUP(Z$3,'ESv3 Allowances'!$B$23:$C$33,2,FALSE),0)</f>
        <v>0</v>
      </c>
      <c r="AC55" s="20">
        <f>IF(AND(NOT(ISBLANK(AB55)),NOT(ISBLANK(VLOOKUP($F55,'ESv3 Allowances'!$A$3:$M$8, 12,FALSE)))),VLOOKUP(AB$3,'ESv3 Allowances'!$B$23:$C$33,2,FALSE),0)</f>
        <v>0</v>
      </c>
      <c r="AE55" s="20">
        <f>IF(AND(NOT(ISBLANK(AD55)),NOT(ISBLANK(VLOOKUP($F55,'ESv3 Allowances'!$A$3:$M$8, 13,FALSE)))),VLOOKUP(AD$3,'ESv3 Allowances'!$B$23:$C$33,2,FALSE),0)</f>
        <v>0</v>
      </c>
      <c r="AG55" s="22">
        <f>VLOOKUP(IF(ISBLANK($H55),0,2)+IF(ISBLANK($I55),0,1),'ESv3 Allowances'!$A$38:$G$41,4,FALSE)</f>
        <v>14</v>
      </c>
      <c r="AI55" s="22">
        <f>VLOOKUP(IF(ISBLANK($H55),0,2)+IF(ISBLANK($I55),0,1),'ESv3 Allowances'!$A$38:$G$41,5,FALSE)</f>
        <v>10</v>
      </c>
      <c r="AK55" s="22">
        <f>VLOOKUP(IF(ISBLANK($H55),0,2)+IF(ISBLANK($I55),0,1),'ESv3 Allowances'!$A$38:$G$41,6,FALSE)</f>
        <v>0</v>
      </c>
      <c r="AM55" s="22">
        <f>VLOOKUP(IF(ISBLANK($H55),0,2)+IF(ISBLANK($I55),0,1),'ESv3 Allowances'!$A$38:$G$41,7,FALSE)</f>
        <v>0</v>
      </c>
      <c r="AO55" s="22">
        <f t="shared" si="0"/>
        <v>0</v>
      </c>
      <c r="AQ55" s="20">
        <f t="shared" si="1"/>
        <v>0</v>
      </c>
      <c r="AR55" s="21">
        <f t="shared" si="2"/>
        <v>0</v>
      </c>
      <c r="AS55" s="20" t="str">
        <f t="shared" si="3"/>
        <v/>
      </c>
      <c r="AT55" s="22" t="str">
        <f t="shared" si="4"/>
        <v/>
      </c>
      <c r="AU55" s="19"/>
      <c r="AV55" s="19"/>
      <c r="AW55" s="22" t="str">
        <f t="shared" si="5"/>
        <v/>
      </c>
      <c r="AX55" s="92" t="str">
        <f t="shared" si="6"/>
        <v/>
      </c>
      <c r="AY55" s="19"/>
      <c r="AZ55" s="99"/>
    </row>
    <row r="56" spans="5:52" x14ac:dyDescent="0.2">
      <c r="E56" s="17"/>
      <c r="G56" s="20">
        <f>IF(ISBLANK(F56),0,VLOOKUP($F56,'ESv3 Allowances'!$A$3:$B$8,2,FALSE))</f>
        <v>0</v>
      </c>
      <c r="K56" s="20">
        <f>IF(AND(NOT(ISBLANK(J56)),NOT(ISBLANK(VLOOKUP($F56,'ESv3 Allowances'!$A$3:$M$8,3,FALSE)))),VLOOKUP(J$3,'ESv3 Allowances'!$B$23:$C$33,2,FALSE),0)</f>
        <v>0</v>
      </c>
      <c r="M56" s="20">
        <f>IF(AND(NOT(ISBLANK(L56)),NOT(ISBLANK(VLOOKUP($F56,'ESv3 Allowances'!$A$3:$M$8,4,FALSE)))),VLOOKUP(L$3,'ESv3 Allowances'!$B$23:$C$33,2,FALSE),0)</f>
        <v>0</v>
      </c>
      <c r="O56" s="20">
        <f>IF(AND(NOT(ISBLANK(N56)),NOT(ISBLANK(VLOOKUP($F56,'ESv3 Allowances'!$A$3:$M$8,5,FALSE)))),VLOOKUP(N$3,'ESv3 Allowances'!$B$23:$C$33,2,FALSE),0)</f>
        <v>0</v>
      </c>
      <c r="Q56" s="20">
        <f>IF(AND(NOT(ISBLANK(P56)),NOT(ISBLANK(VLOOKUP($F56,'ESv3 Allowances'!$A$3:$M$8,6,FALSE)))),VLOOKUP(P$3,'ESv3 Allowances'!$B$23:$C$33,2,FALSE),0)</f>
        <v>0</v>
      </c>
      <c r="S56" s="20">
        <f>IF(AND(NOT(ISBLANK(R56)),NOT(ISBLANK(VLOOKUP($F56,'ESv3 Allowances'!$A$3:$M$8,7,FALSE)))),VLOOKUP(R$3,'ESv3 Allowances'!$B$23:$C$33,2,FALSE),0)</f>
        <v>0</v>
      </c>
      <c r="U56" s="20">
        <f>IF(AND(NOT(ISBLANK(T56)),ISBLANK(V56),NOT(ISBLANK(VLOOKUP($F56,'ESv3 Allowances'!$A$3:$M$8,8,FALSE)))),VLOOKUP(T$3,'ESv3 Allowances'!$B$23:$C$33,2,FALSE),0)</f>
        <v>0</v>
      </c>
      <c r="W56" s="20">
        <f>IF(AND(NOT(ISBLANK(V56)),NOT(ISBLANK(VLOOKUP($F56,'ESv3 Allowances'!$A$3:$M$8, 9,FALSE)))),VLOOKUP(V$3,'ESv3 Allowances'!$B$23:$C$33,2,FALSE),0)</f>
        <v>0</v>
      </c>
      <c r="Y56" s="20">
        <f>IF(AND(NOT(ISBLANK(X56)),NOT(ISBLANK(VLOOKUP($F56,'ESv3 Allowances'!$A$3:$M$8, 10,FALSE)))),VLOOKUP(X$3,'ESv3 Allowances'!$B$23:$C$33,2,FALSE),0)</f>
        <v>0</v>
      </c>
      <c r="AA56" s="20">
        <f>IF(AND(NOT(ISBLANK(Z56)),NOT(ISBLANK(VLOOKUP($F56,'ESv3 Allowances'!$A$3:$M$8, 11,FALSE)))),VLOOKUP(Z$3,'ESv3 Allowances'!$B$23:$C$33,2,FALSE),0)</f>
        <v>0</v>
      </c>
      <c r="AC56" s="20">
        <f>IF(AND(NOT(ISBLANK(AB56)),NOT(ISBLANK(VLOOKUP($F56,'ESv3 Allowances'!$A$3:$M$8, 12,FALSE)))),VLOOKUP(AB$3,'ESv3 Allowances'!$B$23:$C$33,2,FALSE),0)</f>
        <v>0</v>
      </c>
      <c r="AE56" s="20">
        <f>IF(AND(NOT(ISBLANK(AD56)),NOT(ISBLANK(VLOOKUP($F56,'ESv3 Allowances'!$A$3:$M$8, 13,FALSE)))),VLOOKUP(AD$3,'ESv3 Allowances'!$B$23:$C$33,2,FALSE),0)</f>
        <v>0</v>
      </c>
      <c r="AG56" s="22">
        <f>VLOOKUP(IF(ISBLANK($H56),0,2)+IF(ISBLANK($I56),0,1),'ESv3 Allowances'!$A$38:$G$41,4,FALSE)</f>
        <v>14</v>
      </c>
      <c r="AI56" s="22">
        <f>VLOOKUP(IF(ISBLANK($H56),0,2)+IF(ISBLANK($I56),0,1),'ESv3 Allowances'!$A$38:$G$41,5,FALSE)</f>
        <v>10</v>
      </c>
      <c r="AK56" s="22">
        <f>VLOOKUP(IF(ISBLANK($H56),0,2)+IF(ISBLANK($I56),0,1),'ESv3 Allowances'!$A$38:$G$41,6,FALSE)</f>
        <v>0</v>
      </c>
      <c r="AM56" s="22">
        <f>VLOOKUP(IF(ISBLANK($H56),0,2)+IF(ISBLANK($I56),0,1),'ESv3 Allowances'!$A$38:$G$41,7,FALSE)</f>
        <v>0</v>
      </c>
      <c r="AO56" s="22">
        <f t="shared" si="0"/>
        <v>0</v>
      </c>
      <c r="AQ56" s="20">
        <f t="shared" si="1"/>
        <v>0</v>
      </c>
      <c r="AR56" s="21">
        <f t="shared" si="2"/>
        <v>0</v>
      </c>
      <c r="AS56" s="20" t="str">
        <f t="shared" si="3"/>
        <v/>
      </c>
      <c r="AT56" s="22" t="str">
        <f t="shared" si="4"/>
        <v/>
      </c>
      <c r="AU56" s="19"/>
      <c r="AV56" s="19"/>
      <c r="AW56" s="22" t="str">
        <f t="shared" si="5"/>
        <v/>
      </c>
      <c r="AX56" s="92" t="str">
        <f t="shared" si="6"/>
        <v/>
      </c>
      <c r="AY56" s="19"/>
      <c r="AZ56" s="99"/>
    </row>
    <row r="57" spans="5:52" x14ac:dyDescent="0.2">
      <c r="E57" s="17"/>
      <c r="G57" s="20">
        <f>IF(ISBLANK(F57),0,VLOOKUP($F57,'ESv3 Allowances'!$A$3:$B$8,2,FALSE))</f>
        <v>0</v>
      </c>
      <c r="K57" s="20">
        <f>IF(AND(NOT(ISBLANK(J57)),NOT(ISBLANK(VLOOKUP($F57,'ESv3 Allowances'!$A$3:$M$8,3,FALSE)))),VLOOKUP(J$3,'ESv3 Allowances'!$B$23:$C$33,2,FALSE),0)</f>
        <v>0</v>
      </c>
      <c r="M57" s="20">
        <f>IF(AND(NOT(ISBLANK(L57)),NOT(ISBLANK(VLOOKUP($F57,'ESv3 Allowances'!$A$3:$M$8,4,FALSE)))),VLOOKUP(L$3,'ESv3 Allowances'!$B$23:$C$33,2,FALSE),0)</f>
        <v>0</v>
      </c>
      <c r="O57" s="20">
        <f>IF(AND(NOT(ISBLANK(N57)),NOT(ISBLANK(VLOOKUP($F57,'ESv3 Allowances'!$A$3:$M$8,5,FALSE)))),VLOOKUP(N$3,'ESv3 Allowances'!$B$23:$C$33,2,FALSE),0)</f>
        <v>0</v>
      </c>
      <c r="Q57" s="20">
        <f>IF(AND(NOT(ISBLANK(P57)),NOT(ISBLANK(VLOOKUP($F57,'ESv3 Allowances'!$A$3:$M$8,6,FALSE)))),VLOOKUP(P$3,'ESv3 Allowances'!$B$23:$C$33,2,FALSE),0)</f>
        <v>0</v>
      </c>
      <c r="S57" s="20">
        <f>IF(AND(NOT(ISBLANK(R57)),NOT(ISBLANK(VLOOKUP($F57,'ESv3 Allowances'!$A$3:$M$8,7,FALSE)))),VLOOKUP(R$3,'ESv3 Allowances'!$B$23:$C$33,2,FALSE),0)</f>
        <v>0</v>
      </c>
      <c r="U57" s="20">
        <f>IF(AND(NOT(ISBLANK(T57)),ISBLANK(V57),NOT(ISBLANK(VLOOKUP($F57,'ESv3 Allowances'!$A$3:$M$8,8,FALSE)))),VLOOKUP(T$3,'ESv3 Allowances'!$B$23:$C$33,2,FALSE),0)</f>
        <v>0</v>
      </c>
      <c r="W57" s="20">
        <f>IF(AND(NOT(ISBLANK(V57)),NOT(ISBLANK(VLOOKUP($F57,'ESv3 Allowances'!$A$3:$M$8, 9,FALSE)))),VLOOKUP(V$3,'ESv3 Allowances'!$B$23:$C$33,2,FALSE),0)</f>
        <v>0</v>
      </c>
      <c r="Y57" s="20">
        <f>IF(AND(NOT(ISBLANK(X57)),NOT(ISBLANK(VLOOKUP($F57,'ESv3 Allowances'!$A$3:$M$8, 10,FALSE)))),VLOOKUP(X$3,'ESv3 Allowances'!$B$23:$C$33,2,FALSE),0)</f>
        <v>0</v>
      </c>
      <c r="AA57" s="20">
        <f>IF(AND(NOT(ISBLANK(Z57)),NOT(ISBLANK(VLOOKUP($F57,'ESv3 Allowances'!$A$3:$M$8, 11,FALSE)))),VLOOKUP(Z$3,'ESv3 Allowances'!$B$23:$C$33,2,FALSE),0)</f>
        <v>0</v>
      </c>
      <c r="AC57" s="20">
        <f>IF(AND(NOT(ISBLANK(AB57)),NOT(ISBLANK(VLOOKUP($F57,'ESv3 Allowances'!$A$3:$M$8, 12,FALSE)))),VLOOKUP(AB$3,'ESv3 Allowances'!$B$23:$C$33,2,FALSE),0)</f>
        <v>0</v>
      </c>
      <c r="AE57" s="20">
        <f>IF(AND(NOT(ISBLANK(AD57)),NOT(ISBLANK(VLOOKUP($F57,'ESv3 Allowances'!$A$3:$M$8, 13,FALSE)))),VLOOKUP(AD$3,'ESv3 Allowances'!$B$23:$C$33,2,FALSE),0)</f>
        <v>0</v>
      </c>
      <c r="AG57" s="22">
        <f>VLOOKUP(IF(ISBLANK($H57),0,2)+IF(ISBLANK($I57),0,1),'ESv3 Allowances'!$A$38:$G$41,4,FALSE)</f>
        <v>14</v>
      </c>
      <c r="AI57" s="22">
        <f>VLOOKUP(IF(ISBLANK($H57),0,2)+IF(ISBLANK($I57),0,1),'ESv3 Allowances'!$A$38:$G$41,5,FALSE)</f>
        <v>10</v>
      </c>
      <c r="AK57" s="22">
        <f>VLOOKUP(IF(ISBLANK($H57),0,2)+IF(ISBLANK($I57),0,1),'ESv3 Allowances'!$A$38:$G$41,6,FALSE)</f>
        <v>0</v>
      </c>
      <c r="AM57" s="22">
        <f>VLOOKUP(IF(ISBLANK($H57),0,2)+IF(ISBLANK($I57),0,1),'ESv3 Allowances'!$A$38:$G$41,7,FALSE)</f>
        <v>0</v>
      </c>
      <c r="AO57" s="22">
        <f t="shared" si="0"/>
        <v>0</v>
      </c>
      <c r="AQ57" s="20">
        <f t="shared" si="1"/>
        <v>0</v>
      </c>
      <c r="AR57" s="21">
        <f t="shared" si="2"/>
        <v>0</v>
      </c>
      <c r="AS57" s="20" t="str">
        <f t="shared" si="3"/>
        <v/>
      </c>
      <c r="AT57" s="22" t="str">
        <f t="shared" si="4"/>
        <v/>
      </c>
      <c r="AU57" s="19"/>
      <c r="AV57" s="19"/>
      <c r="AW57" s="22" t="str">
        <f t="shared" si="5"/>
        <v/>
      </c>
      <c r="AX57" s="92" t="str">
        <f t="shared" si="6"/>
        <v/>
      </c>
      <c r="AY57" s="19"/>
      <c r="AZ57" s="99"/>
    </row>
    <row r="58" spans="5:52" x14ac:dyDescent="0.2">
      <c r="E58" s="17"/>
      <c r="G58" s="20">
        <f>IF(ISBLANK(F58),0,VLOOKUP($F58,'ESv3 Allowances'!$A$3:$B$8,2,FALSE))</f>
        <v>0</v>
      </c>
      <c r="K58" s="20">
        <f>IF(AND(NOT(ISBLANK(J58)),NOT(ISBLANK(VLOOKUP($F58,'ESv3 Allowances'!$A$3:$M$8,3,FALSE)))),VLOOKUP(J$3,'ESv3 Allowances'!$B$23:$C$33,2,FALSE),0)</f>
        <v>0</v>
      </c>
      <c r="M58" s="20">
        <f>IF(AND(NOT(ISBLANK(L58)),NOT(ISBLANK(VLOOKUP($F58,'ESv3 Allowances'!$A$3:$M$8,4,FALSE)))),VLOOKUP(L$3,'ESv3 Allowances'!$B$23:$C$33,2,FALSE),0)</f>
        <v>0</v>
      </c>
      <c r="O58" s="20">
        <f>IF(AND(NOT(ISBLANK(N58)),NOT(ISBLANK(VLOOKUP($F58,'ESv3 Allowances'!$A$3:$M$8,5,FALSE)))),VLOOKUP(N$3,'ESv3 Allowances'!$B$23:$C$33,2,FALSE),0)</f>
        <v>0</v>
      </c>
      <c r="Q58" s="20">
        <f>IF(AND(NOT(ISBLANK(P58)),NOT(ISBLANK(VLOOKUP($F58,'ESv3 Allowances'!$A$3:$M$8,6,FALSE)))),VLOOKUP(P$3,'ESv3 Allowances'!$B$23:$C$33,2,FALSE),0)</f>
        <v>0</v>
      </c>
      <c r="S58" s="20">
        <f>IF(AND(NOT(ISBLANK(R58)),NOT(ISBLANK(VLOOKUP($F58,'ESv3 Allowances'!$A$3:$M$8,7,FALSE)))),VLOOKUP(R$3,'ESv3 Allowances'!$B$23:$C$33,2,FALSE),0)</f>
        <v>0</v>
      </c>
      <c r="U58" s="20">
        <f>IF(AND(NOT(ISBLANK(T58)),ISBLANK(V58),NOT(ISBLANK(VLOOKUP($F58,'ESv3 Allowances'!$A$3:$M$8,8,FALSE)))),VLOOKUP(T$3,'ESv3 Allowances'!$B$23:$C$33,2,FALSE),0)</f>
        <v>0</v>
      </c>
      <c r="W58" s="20">
        <f>IF(AND(NOT(ISBLANK(V58)),NOT(ISBLANK(VLOOKUP($F58,'ESv3 Allowances'!$A$3:$M$8, 9,FALSE)))),VLOOKUP(V$3,'ESv3 Allowances'!$B$23:$C$33,2,FALSE),0)</f>
        <v>0</v>
      </c>
      <c r="Y58" s="20">
        <f>IF(AND(NOT(ISBLANK(X58)),NOT(ISBLANK(VLOOKUP($F58,'ESv3 Allowances'!$A$3:$M$8, 10,FALSE)))),VLOOKUP(X$3,'ESv3 Allowances'!$B$23:$C$33,2,FALSE),0)</f>
        <v>0</v>
      </c>
      <c r="AA58" s="20">
        <f>IF(AND(NOT(ISBLANK(Z58)),NOT(ISBLANK(VLOOKUP($F58,'ESv3 Allowances'!$A$3:$M$8, 11,FALSE)))),VLOOKUP(Z$3,'ESv3 Allowances'!$B$23:$C$33,2,FALSE),0)</f>
        <v>0</v>
      </c>
      <c r="AC58" s="20">
        <f>IF(AND(NOT(ISBLANK(AB58)),NOT(ISBLANK(VLOOKUP($F58,'ESv3 Allowances'!$A$3:$M$8, 12,FALSE)))),VLOOKUP(AB$3,'ESv3 Allowances'!$B$23:$C$33,2,FALSE),0)</f>
        <v>0</v>
      </c>
      <c r="AE58" s="20">
        <f>IF(AND(NOT(ISBLANK(AD58)),NOT(ISBLANK(VLOOKUP($F58,'ESv3 Allowances'!$A$3:$M$8, 13,FALSE)))),VLOOKUP(AD$3,'ESv3 Allowances'!$B$23:$C$33,2,FALSE),0)</f>
        <v>0</v>
      </c>
      <c r="AG58" s="22">
        <f>VLOOKUP(IF(ISBLANK($H58),0,2)+IF(ISBLANK($I58),0,1),'ESv3 Allowances'!$A$38:$G$41,4,FALSE)</f>
        <v>14</v>
      </c>
      <c r="AI58" s="22">
        <f>VLOOKUP(IF(ISBLANK($H58),0,2)+IF(ISBLANK($I58),0,1),'ESv3 Allowances'!$A$38:$G$41,5,FALSE)</f>
        <v>10</v>
      </c>
      <c r="AK58" s="22">
        <f>VLOOKUP(IF(ISBLANK($H58),0,2)+IF(ISBLANK($I58),0,1),'ESv3 Allowances'!$A$38:$G$41,6,FALSE)</f>
        <v>0</v>
      </c>
      <c r="AM58" s="22">
        <f>VLOOKUP(IF(ISBLANK($H58),0,2)+IF(ISBLANK($I58),0,1),'ESv3 Allowances'!$A$38:$G$41,7,FALSE)</f>
        <v>0</v>
      </c>
      <c r="AO58" s="22">
        <f t="shared" si="0"/>
        <v>0</v>
      </c>
      <c r="AQ58" s="20">
        <f t="shared" si="1"/>
        <v>0</v>
      </c>
      <c r="AR58" s="21">
        <f t="shared" si="2"/>
        <v>0</v>
      </c>
      <c r="AS58" s="20" t="str">
        <f t="shared" si="3"/>
        <v/>
      </c>
      <c r="AT58" s="22" t="str">
        <f t="shared" si="4"/>
        <v/>
      </c>
      <c r="AU58" s="19"/>
      <c r="AV58" s="19"/>
      <c r="AW58" s="22" t="str">
        <f t="shared" si="5"/>
        <v/>
      </c>
      <c r="AX58" s="92" t="str">
        <f t="shared" si="6"/>
        <v/>
      </c>
      <c r="AY58" s="19"/>
      <c r="AZ58" s="99"/>
    </row>
    <row r="59" spans="5:52" x14ac:dyDescent="0.2">
      <c r="E59" s="17"/>
      <c r="G59" s="20">
        <f>IF(ISBLANK(F59),0,VLOOKUP($F59,'ESv3 Allowances'!$A$3:$B$8,2,FALSE))</f>
        <v>0</v>
      </c>
      <c r="K59" s="20">
        <f>IF(AND(NOT(ISBLANK(J59)),NOT(ISBLANK(VLOOKUP($F59,'ESv3 Allowances'!$A$3:$M$8,3,FALSE)))),VLOOKUP(J$3,'ESv3 Allowances'!$B$23:$C$33,2,FALSE),0)</f>
        <v>0</v>
      </c>
      <c r="M59" s="20">
        <f>IF(AND(NOT(ISBLANK(L59)),NOT(ISBLANK(VLOOKUP($F59,'ESv3 Allowances'!$A$3:$M$8,4,FALSE)))),VLOOKUP(L$3,'ESv3 Allowances'!$B$23:$C$33,2,FALSE),0)</f>
        <v>0</v>
      </c>
      <c r="O59" s="20">
        <f>IF(AND(NOT(ISBLANK(N59)),NOT(ISBLANK(VLOOKUP($F59,'ESv3 Allowances'!$A$3:$M$8,5,FALSE)))),VLOOKUP(N$3,'ESv3 Allowances'!$B$23:$C$33,2,FALSE),0)</f>
        <v>0</v>
      </c>
      <c r="Q59" s="20">
        <f>IF(AND(NOT(ISBLANK(P59)),NOT(ISBLANK(VLOOKUP($F59,'ESv3 Allowances'!$A$3:$M$8,6,FALSE)))),VLOOKUP(P$3,'ESv3 Allowances'!$B$23:$C$33,2,FALSE),0)</f>
        <v>0</v>
      </c>
      <c r="S59" s="20">
        <f>IF(AND(NOT(ISBLANK(R59)),NOT(ISBLANK(VLOOKUP($F59,'ESv3 Allowances'!$A$3:$M$8,7,FALSE)))),VLOOKUP(R$3,'ESv3 Allowances'!$B$23:$C$33,2,FALSE),0)</f>
        <v>0</v>
      </c>
      <c r="U59" s="20">
        <f>IF(AND(NOT(ISBLANK(T59)),ISBLANK(V59),NOT(ISBLANK(VLOOKUP($F59,'ESv3 Allowances'!$A$3:$M$8,8,FALSE)))),VLOOKUP(T$3,'ESv3 Allowances'!$B$23:$C$33,2,FALSE),0)</f>
        <v>0</v>
      </c>
      <c r="W59" s="20">
        <f>IF(AND(NOT(ISBLANK(V59)),NOT(ISBLANK(VLOOKUP($F59,'ESv3 Allowances'!$A$3:$M$8, 9,FALSE)))),VLOOKUP(V$3,'ESv3 Allowances'!$B$23:$C$33,2,FALSE),0)</f>
        <v>0</v>
      </c>
      <c r="Y59" s="20">
        <f>IF(AND(NOT(ISBLANK(X59)),NOT(ISBLANK(VLOOKUP($F59,'ESv3 Allowances'!$A$3:$M$8, 10,FALSE)))),VLOOKUP(X$3,'ESv3 Allowances'!$B$23:$C$33,2,FALSE),0)</f>
        <v>0</v>
      </c>
      <c r="AA59" s="20">
        <f>IF(AND(NOT(ISBLANK(Z59)),NOT(ISBLANK(VLOOKUP($F59,'ESv3 Allowances'!$A$3:$M$8, 11,FALSE)))),VLOOKUP(Z$3,'ESv3 Allowances'!$B$23:$C$33,2,FALSE),0)</f>
        <v>0</v>
      </c>
      <c r="AC59" s="20">
        <f>IF(AND(NOT(ISBLANK(AB59)),NOT(ISBLANK(VLOOKUP($F59,'ESv3 Allowances'!$A$3:$M$8, 12,FALSE)))),VLOOKUP(AB$3,'ESv3 Allowances'!$B$23:$C$33,2,FALSE),0)</f>
        <v>0</v>
      </c>
      <c r="AE59" s="20">
        <f>IF(AND(NOT(ISBLANK(AD59)),NOT(ISBLANK(VLOOKUP($F59,'ESv3 Allowances'!$A$3:$M$8, 13,FALSE)))),VLOOKUP(AD$3,'ESv3 Allowances'!$B$23:$C$33,2,FALSE),0)</f>
        <v>0</v>
      </c>
      <c r="AG59" s="22">
        <f>VLOOKUP(IF(ISBLANK($H59),0,2)+IF(ISBLANK($I59),0,1),'ESv3 Allowances'!$A$38:$G$41,4,FALSE)</f>
        <v>14</v>
      </c>
      <c r="AI59" s="22">
        <f>VLOOKUP(IF(ISBLANK($H59),0,2)+IF(ISBLANK($I59),0,1),'ESv3 Allowances'!$A$38:$G$41,5,FALSE)</f>
        <v>10</v>
      </c>
      <c r="AK59" s="22">
        <f>VLOOKUP(IF(ISBLANK($H59),0,2)+IF(ISBLANK($I59),0,1),'ESv3 Allowances'!$A$38:$G$41,6,FALSE)</f>
        <v>0</v>
      </c>
      <c r="AM59" s="22">
        <f>VLOOKUP(IF(ISBLANK($H59),0,2)+IF(ISBLANK($I59),0,1),'ESv3 Allowances'!$A$38:$G$41,7,FALSE)</f>
        <v>0</v>
      </c>
      <c r="AO59" s="22">
        <f t="shared" si="0"/>
        <v>0</v>
      </c>
      <c r="AQ59" s="20">
        <f t="shared" si="1"/>
        <v>0</v>
      </c>
      <c r="AR59" s="21">
        <f t="shared" si="2"/>
        <v>0</v>
      </c>
      <c r="AS59" s="20" t="str">
        <f t="shared" si="3"/>
        <v/>
      </c>
      <c r="AT59" s="22" t="str">
        <f t="shared" si="4"/>
        <v/>
      </c>
      <c r="AU59" s="19"/>
      <c r="AV59" s="19"/>
      <c r="AW59" s="22" t="str">
        <f t="shared" si="5"/>
        <v/>
      </c>
      <c r="AX59" s="92" t="str">
        <f t="shared" si="6"/>
        <v/>
      </c>
      <c r="AY59" s="19"/>
      <c r="AZ59" s="99"/>
    </row>
    <row r="60" spans="5:52" x14ac:dyDescent="0.2">
      <c r="E60" s="17"/>
      <c r="G60" s="20">
        <f>IF(ISBLANK(F60),0,VLOOKUP($F60,'ESv3 Allowances'!$A$3:$B$8,2,FALSE))</f>
        <v>0</v>
      </c>
      <c r="K60" s="20">
        <f>IF(AND(NOT(ISBLANK(J60)),NOT(ISBLANK(VLOOKUP($F60,'ESv3 Allowances'!$A$3:$M$8,3,FALSE)))),VLOOKUP(J$3,'ESv3 Allowances'!$B$23:$C$33,2,FALSE),0)</f>
        <v>0</v>
      </c>
      <c r="M60" s="20">
        <f>IF(AND(NOT(ISBLANK(L60)),NOT(ISBLANK(VLOOKUP($F60,'ESv3 Allowances'!$A$3:$M$8,4,FALSE)))),VLOOKUP(L$3,'ESv3 Allowances'!$B$23:$C$33,2,FALSE),0)</f>
        <v>0</v>
      </c>
      <c r="O60" s="20">
        <f>IF(AND(NOT(ISBLANK(N60)),NOT(ISBLANK(VLOOKUP($F60,'ESv3 Allowances'!$A$3:$M$8,5,FALSE)))),VLOOKUP(N$3,'ESv3 Allowances'!$B$23:$C$33,2,FALSE),0)</f>
        <v>0</v>
      </c>
      <c r="Q60" s="20">
        <f>IF(AND(NOT(ISBLANK(P60)),NOT(ISBLANK(VLOOKUP($F60,'ESv3 Allowances'!$A$3:$M$8,6,FALSE)))),VLOOKUP(P$3,'ESv3 Allowances'!$B$23:$C$33,2,FALSE),0)</f>
        <v>0</v>
      </c>
      <c r="S60" s="20">
        <f>IF(AND(NOT(ISBLANK(R60)),NOT(ISBLANK(VLOOKUP($F60,'ESv3 Allowances'!$A$3:$M$8,7,FALSE)))),VLOOKUP(R$3,'ESv3 Allowances'!$B$23:$C$33,2,FALSE),0)</f>
        <v>0</v>
      </c>
      <c r="U60" s="20">
        <f>IF(AND(NOT(ISBLANK(T60)),ISBLANK(V60),NOT(ISBLANK(VLOOKUP($F60,'ESv3 Allowances'!$A$3:$M$8,8,FALSE)))),VLOOKUP(T$3,'ESv3 Allowances'!$B$23:$C$33,2,FALSE),0)</f>
        <v>0</v>
      </c>
      <c r="W60" s="20">
        <f>IF(AND(NOT(ISBLANK(V60)),NOT(ISBLANK(VLOOKUP($F60,'ESv3 Allowances'!$A$3:$M$8, 9,FALSE)))),VLOOKUP(V$3,'ESv3 Allowances'!$B$23:$C$33,2,FALSE),0)</f>
        <v>0</v>
      </c>
      <c r="Y60" s="20">
        <f>IF(AND(NOT(ISBLANK(X60)),NOT(ISBLANK(VLOOKUP($F60,'ESv3 Allowances'!$A$3:$M$8, 10,FALSE)))),VLOOKUP(X$3,'ESv3 Allowances'!$B$23:$C$33,2,FALSE),0)</f>
        <v>0</v>
      </c>
      <c r="AA60" s="20">
        <f>IF(AND(NOT(ISBLANK(Z60)),NOT(ISBLANK(VLOOKUP($F60,'ESv3 Allowances'!$A$3:$M$8, 11,FALSE)))),VLOOKUP(Z$3,'ESv3 Allowances'!$B$23:$C$33,2,FALSE),0)</f>
        <v>0</v>
      </c>
      <c r="AC60" s="20">
        <f>IF(AND(NOT(ISBLANK(AB60)),NOT(ISBLANK(VLOOKUP($F60,'ESv3 Allowances'!$A$3:$M$8, 12,FALSE)))),VLOOKUP(AB$3,'ESv3 Allowances'!$B$23:$C$33,2,FALSE),0)</f>
        <v>0</v>
      </c>
      <c r="AE60" s="20">
        <f>IF(AND(NOT(ISBLANK(AD60)),NOT(ISBLANK(VLOOKUP($F60,'ESv3 Allowances'!$A$3:$M$8, 13,FALSE)))),VLOOKUP(AD$3,'ESv3 Allowances'!$B$23:$C$33,2,FALSE),0)</f>
        <v>0</v>
      </c>
      <c r="AG60" s="22">
        <f>VLOOKUP(IF(ISBLANK($H60),0,2)+IF(ISBLANK($I60),0,1),'ESv3 Allowances'!$A$38:$G$41,4,FALSE)</f>
        <v>14</v>
      </c>
      <c r="AI60" s="22">
        <f>VLOOKUP(IF(ISBLANK($H60),0,2)+IF(ISBLANK($I60),0,1),'ESv3 Allowances'!$A$38:$G$41,5,FALSE)</f>
        <v>10</v>
      </c>
      <c r="AK60" s="22">
        <f>VLOOKUP(IF(ISBLANK($H60),0,2)+IF(ISBLANK($I60),0,1),'ESv3 Allowances'!$A$38:$G$41,6,FALSE)</f>
        <v>0</v>
      </c>
      <c r="AM60" s="22">
        <f>VLOOKUP(IF(ISBLANK($H60),0,2)+IF(ISBLANK($I60),0,1),'ESv3 Allowances'!$A$38:$G$41,7,FALSE)</f>
        <v>0</v>
      </c>
      <c r="AO60" s="22">
        <f t="shared" si="0"/>
        <v>0</v>
      </c>
      <c r="AQ60" s="20">
        <f t="shared" si="1"/>
        <v>0</v>
      </c>
      <c r="AR60" s="21">
        <f t="shared" si="2"/>
        <v>0</v>
      </c>
      <c r="AS60" s="20" t="str">
        <f t="shared" si="3"/>
        <v/>
      </c>
      <c r="AT60" s="22" t="str">
        <f t="shared" si="4"/>
        <v/>
      </c>
      <c r="AU60" s="19"/>
      <c r="AV60" s="19"/>
      <c r="AW60" s="22" t="str">
        <f t="shared" si="5"/>
        <v/>
      </c>
      <c r="AX60" s="92" t="str">
        <f t="shared" si="6"/>
        <v/>
      </c>
      <c r="AY60" s="19"/>
      <c r="AZ60" s="99"/>
    </row>
    <row r="61" spans="5:52" x14ac:dyDescent="0.2">
      <c r="E61" s="17"/>
      <c r="G61" s="20">
        <f>IF(ISBLANK(F61),0,VLOOKUP($F61,'ESv3 Allowances'!$A$3:$B$8,2,FALSE))</f>
        <v>0</v>
      </c>
      <c r="K61" s="20">
        <f>IF(AND(NOT(ISBLANK(J61)),NOT(ISBLANK(VLOOKUP($F61,'ESv3 Allowances'!$A$3:$M$8,3,FALSE)))),VLOOKUP(J$3,'ESv3 Allowances'!$B$23:$C$33,2,FALSE),0)</f>
        <v>0</v>
      </c>
      <c r="M61" s="20">
        <f>IF(AND(NOT(ISBLANK(L61)),NOT(ISBLANK(VLOOKUP($F61,'ESv3 Allowances'!$A$3:$M$8,4,FALSE)))),VLOOKUP(L$3,'ESv3 Allowances'!$B$23:$C$33,2,FALSE),0)</f>
        <v>0</v>
      </c>
      <c r="O61" s="20">
        <f>IF(AND(NOT(ISBLANK(N61)),NOT(ISBLANK(VLOOKUP($F61,'ESv3 Allowances'!$A$3:$M$8,5,FALSE)))),VLOOKUP(N$3,'ESv3 Allowances'!$B$23:$C$33,2,FALSE),0)</f>
        <v>0</v>
      </c>
      <c r="Q61" s="20">
        <f>IF(AND(NOT(ISBLANK(P61)),NOT(ISBLANK(VLOOKUP($F61,'ESv3 Allowances'!$A$3:$M$8,6,FALSE)))),VLOOKUP(P$3,'ESv3 Allowances'!$B$23:$C$33,2,FALSE),0)</f>
        <v>0</v>
      </c>
      <c r="S61" s="20">
        <f>IF(AND(NOT(ISBLANK(R61)),NOT(ISBLANK(VLOOKUP($F61,'ESv3 Allowances'!$A$3:$M$8,7,FALSE)))),VLOOKUP(R$3,'ESv3 Allowances'!$B$23:$C$33,2,FALSE),0)</f>
        <v>0</v>
      </c>
      <c r="U61" s="20">
        <f>IF(AND(NOT(ISBLANK(T61)),ISBLANK(V61),NOT(ISBLANK(VLOOKUP($F61,'ESv3 Allowances'!$A$3:$M$8,8,FALSE)))),VLOOKUP(T$3,'ESv3 Allowances'!$B$23:$C$33,2,FALSE),0)</f>
        <v>0</v>
      </c>
      <c r="W61" s="20">
        <f>IF(AND(NOT(ISBLANK(V61)),NOT(ISBLANK(VLOOKUP($F61,'ESv3 Allowances'!$A$3:$M$8, 9,FALSE)))),VLOOKUP(V$3,'ESv3 Allowances'!$B$23:$C$33,2,FALSE),0)</f>
        <v>0</v>
      </c>
      <c r="Y61" s="20">
        <f>IF(AND(NOT(ISBLANK(X61)),NOT(ISBLANK(VLOOKUP($F61,'ESv3 Allowances'!$A$3:$M$8, 10,FALSE)))),VLOOKUP(X$3,'ESv3 Allowances'!$B$23:$C$33,2,FALSE),0)</f>
        <v>0</v>
      </c>
      <c r="AA61" s="20">
        <f>IF(AND(NOT(ISBLANK(Z61)),NOT(ISBLANK(VLOOKUP($F61,'ESv3 Allowances'!$A$3:$M$8, 11,FALSE)))),VLOOKUP(Z$3,'ESv3 Allowances'!$B$23:$C$33,2,FALSE),0)</f>
        <v>0</v>
      </c>
      <c r="AC61" s="20">
        <f>IF(AND(NOT(ISBLANK(AB61)),NOT(ISBLANK(VLOOKUP($F61,'ESv3 Allowances'!$A$3:$M$8, 12,FALSE)))),VLOOKUP(AB$3,'ESv3 Allowances'!$B$23:$C$33,2,FALSE),0)</f>
        <v>0</v>
      </c>
      <c r="AE61" s="20">
        <f>IF(AND(NOT(ISBLANK(AD61)),NOT(ISBLANK(VLOOKUP($F61,'ESv3 Allowances'!$A$3:$M$8, 13,FALSE)))),VLOOKUP(AD$3,'ESv3 Allowances'!$B$23:$C$33,2,FALSE),0)</f>
        <v>0</v>
      </c>
      <c r="AG61" s="22">
        <f>VLOOKUP(IF(ISBLANK($H61),0,2)+IF(ISBLANK($I61),0,1),'ESv3 Allowances'!$A$38:$G$41,4,FALSE)</f>
        <v>14</v>
      </c>
      <c r="AI61" s="22">
        <f>VLOOKUP(IF(ISBLANK($H61),0,2)+IF(ISBLANK($I61),0,1),'ESv3 Allowances'!$A$38:$G$41,5,FALSE)</f>
        <v>10</v>
      </c>
      <c r="AK61" s="22">
        <f>VLOOKUP(IF(ISBLANK($H61),0,2)+IF(ISBLANK($I61),0,1),'ESv3 Allowances'!$A$38:$G$41,6,FALSE)</f>
        <v>0</v>
      </c>
      <c r="AM61" s="22">
        <f>VLOOKUP(IF(ISBLANK($H61),0,2)+IF(ISBLANK($I61),0,1),'ESv3 Allowances'!$A$38:$G$41,7,FALSE)</f>
        <v>0</v>
      </c>
      <c r="AO61" s="22">
        <f t="shared" si="0"/>
        <v>0</v>
      </c>
      <c r="AQ61" s="20">
        <f t="shared" si="1"/>
        <v>0</v>
      </c>
      <c r="AR61" s="21">
        <f t="shared" si="2"/>
        <v>0</v>
      </c>
      <c r="AS61" s="20" t="str">
        <f t="shared" si="3"/>
        <v/>
      </c>
      <c r="AT61" s="22" t="str">
        <f t="shared" si="4"/>
        <v/>
      </c>
      <c r="AU61" s="19"/>
      <c r="AV61" s="19"/>
      <c r="AW61" s="22" t="str">
        <f t="shared" si="5"/>
        <v/>
      </c>
      <c r="AX61" s="92" t="str">
        <f t="shared" si="6"/>
        <v/>
      </c>
      <c r="AY61" s="19"/>
      <c r="AZ61" s="99"/>
    </row>
    <row r="62" spans="5:52" x14ac:dyDescent="0.2">
      <c r="E62" s="17"/>
      <c r="G62" s="20">
        <f>IF(ISBLANK(F62),0,VLOOKUP($F62,'ESv3 Allowances'!$A$3:$B$8,2,FALSE))</f>
        <v>0</v>
      </c>
      <c r="K62" s="20">
        <f>IF(AND(NOT(ISBLANK(J62)),NOT(ISBLANK(VLOOKUP($F62,'ESv3 Allowances'!$A$3:$M$8,3,FALSE)))),VLOOKUP(J$3,'ESv3 Allowances'!$B$23:$C$33,2,FALSE),0)</f>
        <v>0</v>
      </c>
      <c r="M62" s="20">
        <f>IF(AND(NOT(ISBLANK(L62)),NOT(ISBLANK(VLOOKUP($F62,'ESv3 Allowances'!$A$3:$M$8,4,FALSE)))),VLOOKUP(L$3,'ESv3 Allowances'!$B$23:$C$33,2,FALSE),0)</f>
        <v>0</v>
      </c>
      <c r="O62" s="20">
        <f>IF(AND(NOT(ISBLANK(N62)),NOT(ISBLANK(VLOOKUP($F62,'ESv3 Allowances'!$A$3:$M$8,5,FALSE)))),VLOOKUP(N$3,'ESv3 Allowances'!$B$23:$C$33,2,FALSE),0)</f>
        <v>0</v>
      </c>
      <c r="Q62" s="20">
        <f>IF(AND(NOT(ISBLANK(P62)),NOT(ISBLANK(VLOOKUP($F62,'ESv3 Allowances'!$A$3:$M$8,6,FALSE)))),VLOOKUP(P$3,'ESv3 Allowances'!$B$23:$C$33,2,FALSE),0)</f>
        <v>0</v>
      </c>
      <c r="S62" s="20">
        <f>IF(AND(NOT(ISBLANK(R62)),NOT(ISBLANK(VLOOKUP($F62,'ESv3 Allowances'!$A$3:$M$8,7,FALSE)))),VLOOKUP(R$3,'ESv3 Allowances'!$B$23:$C$33,2,FALSE),0)</f>
        <v>0</v>
      </c>
      <c r="U62" s="20">
        <f>IF(AND(NOT(ISBLANK(T62)),ISBLANK(V62),NOT(ISBLANK(VLOOKUP($F62,'ESv3 Allowances'!$A$3:$M$8,8,FALSE)))),VLOOKUP(T$3,'ESv3 Allowances'!$B$23:$C$33,2,FALSE),0)</f>
        <v>0</v>
      </c>
      <c r="W62" s="20">
        <f>IF(AND(NOT(ISBLANK(V62)),NOT(ISBLANK(VLOOKUP($F62,'ESv3 Allowances'!$A$3:$M$8, 9,FALSE)))),VLOOKUP(V$3,'ESv3 Allowances'!$B$23:$C$33,2,FALSE),0)</f>
        <v>0</v>
      </c>
      <c r="Y62" s="20">
        <f>IF(AND(NOT(ISBLANK(X62)),NOT(ISBLANK(VLOOKUP($F62,'ESv3 Allowances'!$A$3:$M$8, 10,FALSE)))),VLOOKUP(X$3,'ESv3 Allowances'!$B$23:$C$33,2,FALSE),0)</f>
        <v>0</v>
      </c>
      <c r="AA62" s="20">
        <f>IF(AND(NOT(ISBLANK(Z62)),NOT(ISBLANK(VLOOKUP($F62,'ESv3 Allowances'!$A$3:$M$8, 11,FALSE)))),VLOOKUP(Z$3,'ESv3 Allowances'!$B$23:$C$33,2,FALSE),0)</f>
        <v>0</v>
      </c>
      <c r="AC62" s="20">
        <f>IF(AND(NOT(ISBLANK(AB62)),NOT(ISBLANK(VLOOKUP($F62,'ESv3 Allowances'!$A$3:$M$8, 12,FALSE)))),VLOOKUP(AB$3,'ESv3 Allowances'!$B$23:$C$33,2,FALSE),0)</f>
        <v>0</v>
      </c>
      <c r="AE62" s="20">
        <f>IF(AND(NOT(ISBLANK(AD62)),NOT(ISBLANK(VLOOKUP($F62,'ESv3 Allowances'!$A$3:$M$8, 13,FALSE)))),VLOOKUP(AD$3,'ESv3 Allowances'!$B$23:$C$33,2,FALSE),0)</f>
        <v>0</v>
      </c>
      <c r="AG62" s="22">
        <f>VLOOKUP(IF(ISBLANK($H62),0,2)+IF(ISBLANK($I62),0,1),'ESv3 Allowances'!$A$38:$G$41,4,FALSE)</f>
        <v>14</v>
      </c>
      <c r="AI62" s="22">
        <f>VLOOKUP(IF(ISBLANK($H62),0,2)+IF(ISBLANK($I62),0,1),'ESv3 Allowances'!$A$38:$G$41,5,FALSE)</f>
        <v>10</v>
      </c>
      <c r="AK62" s="22">
        <f>VLOOKUP(IF(ISBLANK($H62),0,2)+IF(ISBLANK($I62),0,1),'ESv3 Allowances'!$A$38:$G$41,6,FALSE)</f>
        <v>0</v>
      </c>
      <c r="AM62" s="22">
        <f>VLOOKUP(IF(ISBLANK($H62),0,2)+IF(ISBLANK($I62),0,1),'ESv3 Allowances'!$A$38:$G$41,7,FALSE)</f>
        <v>0</v>
      </c>
      <c r="AO62" s="22">
        <f t="shared" si="0"/>
        <v>0</v>
      </c>
      <c r="AQ62" s="20">
        <f t="shared" si="1"/>
        <v>0</v>
      </c>
      <c r="AR62" s="21">
        <f t="shared" si="2"/>
        <v>0</v>
      </c>
      <c r="AS62" s="20" t="str">
        <f t="shared" si="3"/>
        <v/>
      </c>
      <c r="AT62" s="22" t="str">
        <f t="shared" si="4"/>
        <v/>
      </c>
      <c r="AU62" s="19"/>
      <c r="AV62" s="19"/>
      <c r="AW62" s="22" t="str">
        <f t="shared" si="5"/>
        <v/>
      </c>
      <c r="AX62" s="92" t="str">
        <f t="shared" si="6"/>
        <v/>
      </c>
      <c r="AY62" s="19"/>
      <c r="AZ62" s="99"/>
    </row>
    <row r="63" spans="5:52" x14ac:dyDescent="0.2">
      <c r="E63" s="17"/>
      <c r="G63" s="20">
        <f>IF(ISBLANK(F63),0,VLOOKUP($F63,'ESv3 Allowances'!$A$3:$B$8,2,FALSE))</f>
        <v>0</v>
      </c>
      <c r="K63" s="20">
        <f>IF(AND(NOT(ISBLANK(J63)),NOT(ISBLANK(VLOOKUP($F63,'ESv3 Allowances'!$A$3:$M$8,3,FALSE)))),VLOOKUP(J$3,'ESv3 Allowances'!$B$23:$C$33,2,FALSE),0)</f>
        <v>0</v>
      </c>
      <c r="M63" s="20">
        <f>IF(AND(NOT(ISBLANK(L63)),NOT(ISBLANK(VLOOKUP($F63,'ESv3 Allowances'!$A$3:$M$8,4,FALSE)))),VLOOKUP(L$3,'ESv3 Allowances'!$B$23:$C$33,2,FALSE),0)</f>
        <v>0</v>
      </c>
      <c r="O63" s="20">
        <f>IF(AND(NOT(ISBLANK(N63)),NOT(ISBLANK(VLOOKUP($F63,'ESv3 Allowances'!$A$3:$M$8,5,FALSE)))),VLOOKUP(N$3,'ESv3 Allowances'!$B$23:$C$33,2,FALSE),0)</f>
        <v>0</v>
      </c>
      <c r="Q63" s="20">
        <f>IF(AND(NOT(ISBLANK(P63)),NOT(ISBLANK(VLOOKUP($F63,'ESv3 Allowances'!$A$3:$M$8,6,FALSE)))),VLOOKUP(P$3,'ESv3 Allowances'!$B$23:$C$33,2,FALSE),0)</f>
        <v>0</v>
      </c>
      <c r="S63" s="20">
        <f>IF(AND(NOT(ISBLANK(R63)),NOT(ISBLANK(VLOOKUP($F63,'ESv3 Allowances'!$A$3:$M$8,7,FALSE)))),VLOOKUP(R$3,'ESv3 Allowances'!$B$23:$C$33,2,FALSE),0)</f>
        <v>0</v>
      </c>
      <c r="U63" s="20">
        <f>IF(AND(NOT(ISBLANK(T63)),ISBLANK(V63),NOT(ISBLANK(VLOOKUP($F63,'ESv3 Allowances'!$A$3:$M$8,8,FALSE)))),VLOOKUP(T$3,'ESv3 Allowances'!$B$23:$C$33,2,FALSE),0)</f>
        <v>0</v>
      </c>
      <c r="W63" s="20">
        <f>IF(AND(NOT(ISBLANK(V63)),NOT(ISBLANK(VLOOKUP($F63,'ESv3 Allowances'!$A$3:$M$8, 9,FALSE)))),VLOOKUP(V$3,'ESv3 Allowances'!$B$23:$C$33,2,FALSE),0)</f>
        <v>0</v>
      </c>
      <c r="Y63" s="20">
        <f>IF(AND(NOT(ISBLANK(X63)),NOT(ISBLANK(VLOOKUP($F63,'ESv3 Allowances'!$A$3:$M$8, 10,FALSE)))),VLOOKUP(X$3,'ESv3 Allowances'!$B$23:$C$33,2,FALSE),0)</f>
        <v>0</v>
      </c>
      <c r="AA63" s="20">
        <f>IF(AND(NOT(ISBLANK(Z63)),NOT(ISBLANK(VLOOKUP($F63,'ESv3 Allowances'!$A$3:$M$8, 11,FALSE)))),VLOOKUP(Z$3,'ESv3 Allowances'!$B$23:$C$33,2,FALSE),0)</f>
        <v>0</v>
      </c>
      <c r="AC63" s="20">
        <f>IF(AND(NOT(ISBLANK(AB63)),NOT(ISBLANK(VLOOKUP($F63,'ESv3 Allowances'!$A$3:$M$8, 12,FALSE)))),VLOOKUP(AB$3,'ESv3 Allowances'!$B$23:$C$33,2,FALSE),0)</f>
        <v>0</v>
      </c>
      <c r="AE63" s="20">
        <f>IF(AND(NOT(ISBLANK(AD63)),NOT(ISBLANK(VLOOKUP($F63,'ESv3 Allowances'!$A$3:$M$8, 13,FALSE)))),VLOOKUP(AD$3,'ESv3 Allowances'!$B$23:$C$33,2,FALSE),0)</f>
        <v>0</v>
      </c>
      <c r="AG63" s="22">
        <f>VLOOKUP(IF(ISBLANK($H63),0,2)+IF(ISBLANK($I63),0,1),'ESv3 Allowances'!$A$38:$G$41,4,FALSE)</f>
        <v>14</v>
      </c>
      <c r="AI63" s="22">
        <f>VLOOKUP(IF(ISBLANK($H63),0,2)+IF(ISBLANK($I63),0,1),'ESv3 Allowances'!$A$38:$G$41,5,FALSE)</f>
        <v>10</v>
      </c>
      <c r="AK63" s="22">
        <f>VLOOKUP(IF(ISBLANK($H63),0,2)+IF(ISBLANK($I63),0,1),'ESv3 Allowances'!$A$38:$G$41,6,FALSE)</f>
        <v>0</v>
      </c>
      <c r="AM63" s="22">
        <f>VLOOKUP(IF(ISBLANK($H63),0,2)+IF(ISBLANK($I63),0,1),'ESv3 Allowances'!$A$38:$G$41,7,FALSE)</f>
        <v>0</v>
      </c>
      <c r="AO63" s="22">
        <f t="shared" si="0"/>
        <v>0</v>
      </c>
      <c r="AQ63" s="20">
        <f t="shared" si="1"/>
        <v>0</v>
      </c>
      <c r="AR63" s="21">
        <f t="shared" si="2"/>
        <v>0</v>
      </c>
      <c r="AS63" s="20" t="str">
        <f t="shared" si="3"/>
        <v/>
      </c>
      <c r="AT63" s="22" t="str">
        <f t="shared" si="4"/>
        <v/>
      </c>
      <c r="AU63" s="19"/>
      <c r="AV63" s="19"/>
      <c r="AW63" s="22" t="str">
        <f t="shared" si="5"/>
        <v/>
      </c>
      <c r="AX63" s="92" t="str">
        <f t="shared" si="6"/>
        <v/>
      </c>
      <c r="AY63" s="19"/>
      <c r="AZ63" s="99"/>
    </row>
    <row r="64" spans="5:52" x14ac:dyDescent="0.2">
      <c r="E64" s="17"/>
      <c r="G64" s="20">
        <f>IF(ISBLANK(F64),0,VLOOKUP($F64,'ESv3 Allowances'!$A$3:$B$8,2,FALSE))</f>
        <v>0</v>
      </c>
      <c r="K64" s="20">
        <f>IF(AND(NOT(ISBLANK(J64)),NOT(ISBLANK(VLOOKUP($F64,'ESv3 Allowances'!$A$3:$M$8,3,FALSE)))),VLOOKUP(J$3,'ESv3 Allowances'!$B$23:$C$33,2,FALSE),0)</f>
        <v>0</v>
      </c>
      <c r="M64" s="20">
        <f>IF(AND(NOT(ISBLANK(L64)),NOT(ISBLANK(VLOOKUP($F64,'ESv3 Allowances'!$A$3:$M$8,4,FALSE)))),VLOOKUP(L$3,'ESv3 Allowances'!$B$23:$C$33,2,FALSE),0)</f>
        <v>0</v>
      </c>
      <c r="O64" s="20">
        <f>IF(AND(NOT(ISBLANK(N64)),NOT(ISBLANK(VLOOKUP($F64,'ESv3 Allowances'!$A$3:$M$8,5,FALSE)))),VLOOKUP(N$3,'ESv3 Allowances'!$B$23:$C$33,2,FALSE),0)</f>
        <v>0</v>
      </c>
      <c r="Q64" s="20">
        <f>IF(AND(NOT(ISBLANK(P64)),NOT(ISBLANK(VLOOKUP($F64,'ESv3 Allowances'!$A$3:$M$8,6,FALSE)))),VLOOKUP(P$3,'ESv3 Allowances'!$B$23:$C$33,2,FALSE),0)</f>
        <v>0</v>
      </c>
      <c r="S64" s="20">
        <f>IF(AND(NOT(ISBLANK(R64)),NOT(ISBLANK(VLOOKUP($F64,'ESv3 Allowances'!$A$3:$M$8,7,FALSE)))),VLOOKUP(R$3,'ESv3 Allowances'!$B$23:$C$33,2,FALSE),0)</f>
        <v>0</v>
      </c>
      <c r="U64" s="20">
        <f>IF(AND(NOT(ISBLANK(T64)),ISBLANK(V64),NOT(ISBLANK(VLOOKUP($F64,'ESv3 Allowances'!$A$3:$M$8,8,FALSE)))),VLOOKUP(T$3,'ESv3 Allowances'!$B$23:$C$33,2,FALSE),0)</f>
        <v>0</v>
      </c>
      <c r="W64" s="20">
        <f>IF(AND(NOT(ISBLANK(V64)),NOT(ISBLANK(VLOOKUP($F64,'ESv3 Allowances'!$A$3:$M$8, 9,FALSE)))),VLOOKUP(V$3,'ESv3 Allowances'!$B$23:$C$33,2,FALSE),0)</f>
        <v>0</v>
      </c>
      <c r="Y64" s="20">
        <f>IF(AND(NOT(ISBLANK(X64)),NOT(ISBLANK(VLOOKUP($F64,'ESv3 Allowances'!$A$3:$M$8, 10,FALSE)))),VLOOKUP(X$3,'ESv3 Allowances'!$B$23:$C$33,2,FALSE),0)</f>
        <v>0</v>
      </c>
      <c r="AA64" s="20">
        <f>IF(AND(NOT(ISBLANK(Z64)),NOT(ISBLANK(VLOOKUP($F64,'ESv3 Allowances'!$A$3:$M$8, 11,FALSE)))),VLOOKUP(Z$3,'ESv3 Allowances'!$B$23:$C$33,2,FALSE),0)</f>
        <v>0</v>
      </c>
      <c r="AC64" s="20">
        <f>IF(AND(NOT(ISBLANK(AB64)),NOT(ISBLANK(VLOOKUP($F64,'ESv3 Allowances'!$A$3:$M$8, 12,FALSE)))),VLOOKUP(AB$3,'ESv3 Allowances'!$B$23:$C$33,2,FALSE),0)</f>
        <v>0</v>
      </c>
      <c r="AE64" s="20">
        <f>IF(AND(NOT(ISBLANK(AD64)),NOT(ISBLANK(VLOOKUP($F64,'ESv3 Allowances'!$A$3:$M$8, 13,FALSE)))),VLOOKUP(AD$3,'ESv3 Allowances'!$B$23:$C$33,2,FALSE),0)</f>
        <v>0</v>
      </c>
      <c r="AG64" s="22">
        <f>VLOOKUP(IF(ISBLANK($H64),0,2)+IF(ISBLANK($I64),0,1),'ESv3 Allowances'!$A$38:$G$41,4,FALSE)</f>
        <v>14</v>
      </c>
      <c r="AI64" s="22">
        <f>VLOOKUP(IF(ISBLANK($H64),0,2)+IF(ISBLANK($I64),0,1),'ESv3 Allowances'!$A$38:$G$41,5,FALSE)</f>
        <v>10</v>
      </c>
      <c r="AK64" s="22">
        <f>VLOOKUP(IF(ISBLANK($H64),0,2)+IF(ISBLANK($I64),0,1),'ESv3 Allowances'!$A$38:$G$41,6,FALSE)</f>
        <v>0</v>
      </c>
      <c r="AM64" s="22">
        <f>VLOOKUP(IF(ISBLANK($H64),0,2)+IF(ISBLANK($I64),0,1),'ESv3 Allowances'!$A$38:$G$41,7,FALSE)</f>
        <v>0</v>
      </c>
      <c r="AO64" s="22">
        <f t="shared" si="0"/>
        <v>0</v>
      </c>
      <c r="AQ64" s="20">
        <f t="shared" si="1"/>
        <v>0</v>
      </c>
      <c r="AR64" s="21">
        <f t="shared" si="2"/>
        <v>0</v>
      </c>
      <c r="AS64" s="20" t="str">
        <f t="shared" si="3"/>
        <v/>
      </c>
      <c r="AT64" s="22" t="str">
        <f t="shared" si="4"/>
        <v/>
      </c>
      <c r="AU64" s="19"/>
      <c r="AV64" s="19"/>
      <c r="AW64" s="22" t="str">
        <f t="shared" si="5"/>
        <v/>
      </c>
      <c r="AX64" s="92" t="str">
        <f t="shared" si="6"/>
        <v/>
      </c>
      <c r="AY64" s="19"/>
      <c r="AZ64" s="99"/>
    </row>
    <row r="65" spans="5:52" x14ac:dyDescent="0.2">
      <c r="E65" s="17"/>
      <c r="G65" s="20">
        <f>IF(ISBLANK(F65),0,VLOOKUP($F65,'ESv3 Allowances'!$A$3:$B$8,2,FALSE))</f>
        <v>0</v>
      </c>
      <c r="K65" s="20">
        <f>IF(AND(NOT(ISBLANK(J65)),NOT(ISBLANK(VLOOKUP($F65,'ESv3 Allowances'!$A$3:$M$8,3,FALSE)))),VLOOKUP(J$3,'ESv3 Allowances'!$B$23:$C$33,2,FALSE),0)</f>
        <v>0</v>
      </c>
      <c r="M65" s="20">
        <f>IF(AND(NOT(ISBLANK(L65)),NOT(ISBLANK(VLOOKUP($F65,'ESv3 Allowances'!$A$3:$M$8,4,FALSE)))),VLOOKUP(L$3,'ESv3 Allowances'!$B$23:$C$33,2,FALSE),0)</f>
        <v>0</v>
      </c>
      <c r="O65" s="20">
        <f>IF(AND(NOT(ISBLANK(N65)),NOT(ISBLANK(VLOOKUP($F65,'ESv3 Allowances'!$A$3:$M$8,5,FALSE)))),VLOOKUP(N$3,'ESv3 Allowances'!$B$23:$C$33,2,FALSE),0)</f>
        <v>0</v>
      </c>
      <c r="Q65" s="20">
        <f>IF(AND(NOT(ISBLANK(P65)),NOT(ISBLANK(VLOOKUP($F65,'ESv3 Allowances'!$A$3:$M$8,6,FALSE)))),VLOOKUP(P$3,'ESv3 Allowances'!$B$23:$C$33,2,FALSE),0)</f>
        <v>0</v>
      </c>
      <c r="S65" s="20">
        <f>IF(AND(NOT(ISBLANK(R65)),NOT(ISBLANK(VLOOKUP($F65,'ESv3 Allowances'!$A$3:$M$8,7,FALSE)))),VLOOKUP(R$3,'ESv3 Allowances'!$B$23:$C$33,2,FALSE),0)</f>
        <v>0</v>
      </c>
      <c r="U65" s="20">
        <f>IF(AND(NOT(ISBLANK(T65)),ISBLANK(V65),NOT(ISBLANK(VLOOKUP($F65,'ESv3 Allowances'!$A$3:$M$8,8,FALSE)))),VLOOKUP(T$3,'ESv3 Allowances'!$B$23:$C$33,2,FALSE),0)</f>
        <v>0</v>
      </c>
      <c r="W65" s="20">
        <f>IF(AND(NOT(ISBLANK(V65)),NOT(ISBLANK(VLOOKUP($F65,'ESv3 Allowances'!$A$3:$M$8, 9,FALSE)))),VLOOKUP(V$3,'ESv3 Allowances'!$B$23:$C$33,2,FALSE),0)</f>
        <v>0</v>
      </c>
      <c r="Y65" s="20">
        <f>IF(AND(NOT(ISBLANK(X65)),NOT(ISBLANK(VLOOKUP($F65,'ESv3 Allowances'!$A$3:$M$8, 10,FALSE)))),VLOOKUP(X$3,'ESv3 Allowances'!$B$23:$C$33,2,FALSE),0)</f>
        <v>0</v>
      </c>
      <c r="AA65" s="20">
        <f>IF(AND(NOT(ISBLANK(Z65)),NOT(ISBLANK(VLOOKUP($F65,'ESv3 Allowances'!$A$3:$M$8, 11,FALSE)))),VLOOKUP(Z$3,'ESv3 Allowances'!$B$23:$C$33,2,FALSE),0)</f>
        <v>0</v>
      </c>
      <c r="AC65" s="20">
        <f>IF(AND(NOT(ISBLANK(AB65)),NOT(ISBLANK(VLOOKUP($F65,'ESv3 Allowances'!$A$3:$M$8, 12,FALSE)))),VLOOKUP(AB$3,'ESv3 Allowances'!$B$23:$C$33,2,FALSE),0)</f>
        <v>0</v>
      </c>
      <c r="AE65" s="20">
        <f>IF(AND(NOT(ISBLANK(AD65)),NOT(ISBLANK(VLOOKUP($F65,'ESv3 Allowances'!$A$3:$M$8, 13,FALSE)))),VLOOKUP(AD$3,'ESv3 Allowances'!$B$23:$C$33,2,FALSE),0)</f>
        <v>0</v>
      </c>
      <c r="AG65" s="22">
        <f>VLOOKUP(IF(ISBLANK($H65),0,2)+IF(ISBLANK($I65),0,1),'ESv3 Allowances'!$A$38:$G$41,4,FALSE)</f>
        <v>14</v>
      </c>
      <c r="AI65" s="22">
        <f>VLOOKUP(IF(ISBLANK($H65),0,2)+IF(ISBLANK($I65),0,1),'ESv3 Allowances'!$A$38:$G$41,5,FALSE)</f>
        <v>10</v>
      </c>
      <c r="AK65" s="22">
        <f>VLOOKUP(IF(ISBLANK($H65),0,2)+IF(ISBLANK($I65),0,1),'ESv3 Allowances'!$A$38:$G$41,6,FALSE)</f>
        <v>0</v>
      </c>
      <c r="AM65" s="22">
        <f>VLOOKUP(IF(ISBLANK($H65),0,2)+IF(ISBLANK($I65),0,1),'ESv3 Allowances'!$A$38:$G$41,7,FALSE)</f>
        <v>0</v>
      </c>
      <c r="AO65" s="22">
        <f t="shared" si="0"/>
        <v>0</v>
      </c>
      <c r="AQ65" s="20">
        <f t="shared" si="1"/>
        <v>0</v>
      </c>
      <c r="AR65" s="21">
        <f t="shared" si="2"/>
        <v>0</v>
      </c>
      <c r="AS65" s="20" t="str">
        <f t="shared" si="3"/>
        <v/>
      </c>
      <c r="AT65" s="22" t="str">
        <f t="shared" si="4"/>
        <v/>
      </c>
      <c r="AU65" s="19"/>
      <c r="AV65" s="19"/>
      <c r="AW65" s="22" t="str">
        <f t="shared" si="5"/>
        <v/>
      </c>
      <c r="AX65" s="92" t="str">
        <f t="shared" si="6"/>
        <v/>
      </c>
      <c r="AY65" s="19"/>
      <c r="AZ65" s="99"/>
    </row>
    <row r="66" spans="5:52" x14ac:dyDescent="0.2">
      <c r="E66" s="17"/>
      <c r="G66" s="20">
        <f>IF(ISBLANK(F66),0,VLOOKUP($F66,'ESv3 Allowances'!$A$3:$B$8,2,FALSE))</f>
        <v>0</v>
      </c>
      <c r="K66" s="20">
        <f>IF(AND(NOT(ISBLANK(J66)),NOT(ISBLANK(VLOOKUP($F66,'ESv3 Allowances'!$A$3:$M$8,3,FALSE)))),VLOOKUP(J$3,'ESv3 Allowances'!$B$23:$C$33,2,FALSE),0)</f>
        <v>0</v>
      </c>
      <c r="M66" s="20">
        <f>IF(AND(NOT(ISBLANK(L66)),NOT(ISBLANK(VLOOKUP($F66,'ESv3 Allowances'!$A$3:$M$8,4,FALSE)))),VLOOKUP(L$3,'ESv3 Allowances'!$B$23:$C$33,2,FALSE),0)</f>
        <v>0</v>
      </c>
      <c r="O66" s="20">
        <f>IF(AND(NOT(ISBLANK(N66)),NOT(ISBLANK(VLOOKUP($F66,'ESv3 Allowances'!$A$3:$M$8,5,FALSE)))),VLOOKUP(N$3,'ESv3 Allowances'!$B$23:$C$33,2,FALSE),0)</f>
        <v>0</v>
      </c>
      <c r="Q66" s="20">
        <f>IF(AND(NOT(ISBLANK(P66)),NOT(ISBLANK(VLOOKUP($F66,'ESv3 Allowances'!$A$3:$M$8,6,FALSE)))),VLOOKUP(P$3,'ESv3 Allowances'!$B$23:$C$33,2,FALSE),0)</f>
        <v>0</v>
      </c>
      <c r="S66" s="20">
        <f>IF(AND(NOT(ISBLANK(R66)),NOT(ISBLANK(VLOOKUP($F66,'ESv3 Allowances'!$A$3:$M$8,7,FALSE)))),VLOOKUP(R$3,'ESv3 Allowances'!$B$23:$C$33,2,FALSE),0)</f>
        <v>0</v>
      </c>
      <c r="U66" s="20">
        <f>IF(AND(NOT(ISBLANK(T66)),ISBLANK(V66),NOT(ISBLANK(VLOOKUP($F66,'ESv3 Allowances'!$A$3:$M$8,8,FALSE)))),VLOOKUP(T$3,'ESv3 Allowances'!$B$23:$C$33,2,FALSE),0)</f>
        <v>0</v>
      </c>
      <c r="W66" s="20">
        <f>IF(AND(NOT(ISBLANK(V66)),NOT(ISBLANK(VLOOKUP($F66,'ESv3 Allowances'!$A$3:$M$8, 9,FALSE)))),VLOOKUP(V$3,'ESv3 Allowances'!$B$23:$C$33,2,FALSE),0)</f>
        <v>0</v>
      </c>
      <c r="Y66" s="20">
        <f>IF(AND(NOT(ISBLANK(X66)),NOT(ISBLANK(VLOOKUP($F66,'ESv3 Allowances'!$A$3:$M$8, 10,FALSE)))),VLOOKUP(X$3,'ESv3 Allowances'!$B$23:$C$33,2,FALSE),0)</f>
        <v>0</v>
      </c>
      <c r="AA66" s="20">
        <f>IF(AND(NOT(ISBLANK(Z66)),NOT(ISBLANK(VLOOKUP($F66,'ESv3 Allowances'!$A$3:$M$8, 11,FALSE)))),VLOOKUP(Z$3,'ESv3 Allowances'!$B$23:$C$33,2,FALSE),0)</f>
        <v>0</v>
      </c>
      <c r="AC66" s="20">
        <f>IF(AND(NOT(ISBLANK(AB66)),NOT(ISBLANK(VLOOKUP($F66,'ESv3 Allowances'!$A$3:$M$8, 12,FALSE)))),VLOOKUP(AB$3,'ESv3 Allowances'!$B$23:$C$33,2,FALSE),0)</f>
        <v>0</v>
      </c>
      <c r="AE66" s="20">
        <f>IF(AND(NOT(ISBLANK(AD66)),NOT(ISBLANK(VLOOKUP($F66,'ESv3 Allowances'!$A$3:$M$8, 13,FALSE)))),VLOOKUP(AD$3,'ESv3 Allowances'!$B$23:$C$33,2,FALSE),0)</f>
        <v>0</v>
      </c>
      <c r="AG66" s="22">
        <f>VLOOKUP(IF(ISBLANK($H66),0,2)+IF(ISBLANK($I66),0,1),'ESv3 Allowances'!$A$38:$G$41,4,FALSE)</f>
        <v>14</v>
      </c>
      <c r="AI66" s="22">
        <f>VLOOKUP(IF(ISBLANK($H66),0,2)+IF(ISBLANK($I66),0,1),'ESv3 Allowances'!$A$38:$G$41,5,FALSE)</f>
        <v>10</v>
      </c>
      <c r="AK66" s="22">
        <f>VLOOKUP(IF(ISBLANK($H66),0,2)+IF(ISBLANK($I66),0,1),'ESv3 Allowances'!$A$38:$G$41,6,FALSE)</f>
        <v>0</v>
      </c>
      <c r="AM66" s="22">
        <f>VLOOKUP(IF(ISBLANK($H66),0,2)+IF(ISBLANK($I66),0,1),'ESv3 Allowances'!$A$38:$G$41,7,FALSE)</f>
        <v>0</v>
      </c>
      <c r="AO66" s="22">
        <f t="shared" si="0"/>
        <v>0</v>
      </c>
      <c r="AQ66" s="20">
        <f t="shared" si="1"/>
        <v>0</v>
      </c>
      <c r="AR66" s="21">
        <f t="shared" si="2"/>
        <v>0</v>
      </c>
      <c r="AS66" s="20" t="str">
        <f t="shared" si="3"/>
        <v/>
      </c>
      <c r="AT66" s="22" t="str">
        <f t="shared" si="4"/>
        <v/>
      </c>
      <c r="AU66" s="19"/>
      <c r="AV66" s="19"/>
      <c r="AW66" s="22" t="str">
        <f t="shared" si="5"/>
        <v/>
      </c>
      <c r="AX66" s="92" t="str">
        <f t="shared" si="6"/>
        <v/>
      </c>
      <c r="AY66" s="19"/>
      <c r="AZ66" s="99"/>
    </row>
    <row r="67" spans="5:52" x14ac:dyDescent="0.2">
      <c r="E67" s="17"/>
      <c r="G67" s="20">
        <f>IF(ISBLANK(F67),0,VLOOKUP($F67,'ESv3 Allowances'!$A$3:$B$8,2,FALSE))</f>
        <v>0</v>
      </c>
      <c r="K67" s="20">
        <f>IF(AND(NOT(ISBLANK(J67)),NOT(ISBLANK(VLOOKUP($F67,'ESv3 Allowances'!$A$3:$M$8,3,FALSE)))),VLOOKUP(J$3,'ESv3 Allowances'!$B$23:$C$33,2,FALSE),0)</f>
        <v>0</v>
      </c>
      <c r="M67" s="20">
        <f>IF(AND(NOT(ISBLANK(L67)),NOT(ISBLANK(VLOOKUP($F67,'ESv3 Allowances'!$A$3:$M$8,4,FALSE)))),VLOOKUP(L$3,'ESv3 Allowances'!$B$23:$C$33,2,FALSE),0)</f>
        <v>0</v>
      </c>
      <c r="O67" s="20">
        <f>IF(AND(NOT(ISBLANK(N67)),NOT(ISBLANK(VLOOKUP($F67,'ESv3 Allowances'!$A$3:$M$8,5,FALSE)))),VLOOKUP(N$3,'ESv3 Allowances'!$B$23:$C$33,2,FALSE),0)</f>
        <v>0</v>
      </c>
      <c r="Q67" s="20">
        <f>IF(AND(NOT(ISBLANK(P67)),NOT(ISBLANK(VLOOKUP($F67,'ESv3 Allowances'!$A$3:$M$8,6,FALSE)))),VLOOKUP(P$3,'ESv3 Allowances'!$B$23:$C$33,2,FALSE),0)</f>
        <v>0</v>
      </c>
      <c r="S67" s="20">
        <f>IF(AND(NOT(ISBLANK(R67)),NOT(ISBLANK(VLOOKUP($F67,'ESv3 Allowances'!$A$3:$M$8,7,FALSE)))),VLOOKUP(R$3,'ESv3 Allowances'!$B$23:$C$33,2,FALSE),0)</f>
        <v>0</v>
      </c>
      <c r="U67" s="20">
        <f>IF(AND(NOT(ISBLANK(T67)),ISBLANK(V67),NOT(ISBLANK(VLOOKUP($F67,'ESv3 Allowances'!$A$3:$M$8,8,FALSE)))),VLOOKUP(T$3,'ESv3 Allowances'!$B$23:$C$33,2,FALSE),0)</f>
        <v>0</v>
      </c>
      <c r="W67" s="20">
        <f>IF(AND(NOT(ISBLANK(V67)),NOT(ISBLANK(VLOOKUP($F67,'ESv3 Allowances'!$A$3:$M$8, 9,FALSE)))),VLOOKUP(V$3,'ESv3 Allowances'!$B$23:$C$33,2,FALSE),0)</f>
        <v>0</v>
      </c>
      <c r="Y67" s="20">
        <f>IF(AND(NOT(ISBLANK(X67)),NOT(ISBLANK(VLOOKUP($F67,'ESv3 Allowances'!$A$3:$M$8, 10,FALSE)))),VLOOKUP(X$3,'ESv3 Allowances'!$B$23:$C$33,2,FALSE),0)</f>
        <v>0</v>
      </c>
      <c r="AA67" s="20">
        <f>IF(AND(NOT(ISBLANK(Z67)),NOT(ISBLANK(VLOOKUP($F67,'ESv3 Allowances'!$A$3:$M$8, 11,FALSE)))),VLOOKUP(Z$3,'ESv3 Allowances'!$B$23:$C$33,2,FALSE),0)</f>
        <v>0</v>
      </c>
      <c r="AC67" s="20">
        <f>IF(AND(NOT(ISBLANK(AB67)),NOT(ISBLANK(VLOOKUP($F67,'ESv3 Allowances'!$A$3:$M$8, 12,FALSE)))),VLOOKUP(AB$3,'ESv3 Allowances'!$B$23:$C$33,2,FALSE),0)</f>
        <v>0</v>
      </c>
      <c r="AE67" s="20">
        <f>IF(AND(NOT(ISBLANK(AD67)),NOT(ISBLANK(VLOOKUP($F67,'ESv3 Allowances'!$A$3:$M$8, 13,FALSE)))),VLOOKUP(AD$3,'ESv3 Allowances'!$B$23:$C$33,2,FALSE),0)</f>
        <v>0</v>
      </c>
      <c r="AG67" s="22">
        <f>VLOOKUP(IF(ISBLANK($H67),0,2)+IF(ISBLANK($I67),0,1),'ESv3 Allowances'!$A$38:$G$41,4,FALSE)</f>
        <v>14</v>
      </c>
      <c r="AI67" s="22">
        <f>VLOOKUP(IF(ISBLANK($H67),0,2)+IF(ISBLANK($I67),0,1),'ESv3 Allowances'!$A$38:$G$41,5,FALSE)</f>
        <v>10</v>
      </c>
      <c r="AK67" s="22">
        <f>VLOOKUP(IF(ISBLANK($H67),0,2)+IF(ISBLANK($I67),0,1),'ESv3 Allowances'!$A$38:$G$41,6,FALSE)</f>
        <v>0</v>
      </c>
      <c r="AM67" s="22">
        <f>VLOOKUP(IF(ISBLANK($H67),0,2)+IF(ISBLANK($I67),0,1),'ESv3 Allowances'!$A$38:$G$41,7,FALSE)</f>
        <v>0</v>
      </c>
      <c r="AO67" s="22">
        <f t="shared" si="0"/>
        <v>0</v>
      </c>
      <c r="AQ67" s="20">
        <f t="shared" si="1"/>
        <v>0</v>
      </c>
      <c r="AR67" s="21">
        <f t="shared" si="2"/>
        <v>0</v>
      </c>
      <c r="AS67" s="20" t="str">
        <f t="shared" si="3"/>
        <v/>
      </c>
      <c r="AT67" s="22" t="str">
        <f t="shared" si="4"/>
        <v/>
      </c>
      <c r="AU67" s="19"/>
      <c r="AV67" s="19"/>
      <c r="AW67" s="22" t="str">
        <f t="shared" si="5"/>
        <v/>
      </c>
      <c r="AX67" s="92" t="str">
        <f t="shared" si="6"/>
        <v/>
      </c>
      <c r="AY67" s="19"/>
      <c r="AZ67" s="99"/>
    </row>
    <row r="68" spans="5:52" x14ac:dyDescent="0.2">
      <c r="E68" s="17"/>
      <c r="G68" s="20">
        <f>IF(ISBLANK(F68),0,VLOOKUP($F68,'ESv3 Allowances'!$A$3:$B$8,2,FALSE))</f>
        <v>0</v>
      </c>
      <c r="K68" s="20">
        <f>IF(AND(NOT(ISBLANK(J68)),NOT(ISBLANK(VLOOKUP($F68,'ESv3 Allowances'!$A$3:$M$8,3,FALSE)))),VLOOKUP(J$3,'ESv3 Allowances'!$B$23:$C$33,2,FALSE),0)</f>
        <v>0</v>
      </c>
      <c r="M68" s="20">
        <f>IF(AND(NOT(ISBLANK(L68)),NOT(ISBLANK(VLOOKUP($F68,'ESv3 Allowances'!$A$3:$M$8,4,FALSE)))),VLOOKUP(L$3,'ESv3 Allowances'!$B$23:$C$33,2,FALSE),0)</f>
        <v>0</v>
      </c>
      <c r="O68" s="20">
        <f>IF(AND(NOT(ISBLANK(N68)),NOT(ISBLANK(VLOOKUP($F68,'ESv3 Allowances'!$A$3:$M$8,5,FALSE)))),VLOOKUP(N$3,'ESv3 Allowances'!$B$23:$C$33,2,FALSE),0)</f>
        <v>0</v>
      </c>
      <c r="Q68" s="20">
        <f>IF(AND(NOT(ISBLANK(P68)),NOT(ISBLANK(VLOOKUP($F68,'ESv3 Allowances'!$A$3:$M$8,6,FALSE)))),VLOOKUP(P$3,'ESv3 Allowances'!$B$23:$C$33,2,FALSE),0)</f>
        <v>0</v>
      </c>
      <c r="S68" s="20">
        <f>IF(AND(NOT(ISBLANK(R68)),NOT(ISBLANK(VLOOKUP($F68,'ESv3 Allowances'!$A$3:$M$8,7,FALSE)))),VLOOKUP(R$3,'ESv3 Allowances'!$B$23:$C$33,2,FALSE),0)</f>
        <v>0</v>
      </c>
      <c r="U68" s="20">
        <f>IF(AND(NOT(ISBLANK(T68)),ISBLANK(V68),NOT(ISBLANK(VLOOKUP($F68,'ESv3 Allowances'!$A$3:$M$8,8,FALSE)))),VLOOKUP(T$3,'ESv3 Allowances'!$B$23:$C$33,2,FALSE),0)</f>
        <v>0</v>
      </c>
      <c r="W68" s="20">
        <f>IF(AND(NOT(ISBLANK(V68)),NOT(ISBLANK(VLOOKUP($F68,'ESv3 Allowances'!$A$3:$M$8, 9,FALSE)))),VLOOKUP(V$3,'ESv3 Allowances'!$B$23:$C$33,2,FALSE),0)</f>
        <v>0</v>
      </c>
      <c r="Y68" s="20">
        <f>IF(AND(NOT(ISBLANK(X68)),NOT(ISBLANK(VLOOKUP($F68,'ESv3 Allowances'!$A$3:$M$8, 10,FALSE)))),VLOOKUP(X$3,'ESv3 Allowances'!$B$23:$C$33,2,FALSE),0)</f>
        <v>0</v>
      </c>
      <c r="AA68" s="20">
        <f>IF(AND(NOT(ISBLANK(Z68)),NOT(ISBLANK(VLOOKUP($F68,'ESv3 Allowances'!$A$3:$M$8, 11,FALSE)))),VLOOKUP(Z$3,'ESv3 Allowances'!$B$23:$C$33,2,FALSE),0)</f>
        <v>0</v>
      </c>
      <c r="AC68" s="20">
        <f>IF(AND(NOT(ISBLANK(AB68)),NOT(ISBLANK(VLOOKUP($F68,'ESv3 Allowances'!$A$3:$M$8, 12,FALSE)))),VLOOKUP(AB$3,'ESv3 Allowances'!$B$23:$C$33,2,FALSE),0)</f>
        <v>0</v>
      </c>
      <c r="AE68" s="20">
        <f>IF(AND(NOT(ISBLANK(AD68)),NOT(ISBLANK(VLOOKUP($F68,'ESv3 Allowances'!$A$3:$M$8, 13,FALSE)))),VLOOKUP(AD$3,'ESv3 Allowances'!$B$23:$C$33,2,FALSE),0)</f>
        <v>0</v>
      </c>
      <c r="AG68" s="22">
        <f>VLOOKUP(IF(ISBLANK($H68),0,2)+IF(ISBLANK($I68),0,1),'ESv3 Allowances'!$A$38:$G$41,4,FALSE)</f>
        <v>14</v>
      </c>
      <c r="AI68" s="22">
        <f>VLOOKUP(IF(ISBLANK($H68),0,2)+IF(ISBLANK($I68),0,1),'ESv3 Allowances'!$A$38:$G$41,5,FALSE)</f>
        <v>10</v>
      </c>
      <c r="AK68" s="22">
        <f>VLOOKUP(IF(ISBLANK($H68),0,2)+IF(ISBLANK($I68),0,1),'ESv3 Allowances'!$A$38:$G$41,6,FALSE)</f>
        <v>0</v>
      </c>
      <c r="AM68" s="22">
        <f>VLOOKUP(IF(ISBLANK($H68),0,2)+IF(ISBLANK($I68),0,1),'ESv3 Allowances'!$A$38:$G$41,7,FALSE)</f>
        <v>0</v>
      </c>
      <c r="AO68" s="22">
        <f t="shared" ref="AO68:AO102" si="7">IF(NOT(ISBLANK(N68)),2,(IF(NOT(ISBLANK(AB68)),2,(IF(NOT(ISBLANK(AD68)),2,0)))))</f>
        <v>0</v>
      </c>
      <c r="AQ68" s="20">
        <f t="shared" ref="AQ68:AQ102" si="8">IF(NOT(ISBLANK(N68)),3,(IF(NOT(ISBLANK(AB68)),0,(IF(NOT(ISBLANK(AD68)),1,0)))))</f>
        <v>0</v>
      </c>
      <c r="AR68" s="21">
        <f t="shared" ref="AR68:AR102" si="9">IF(OR(NOT(ISBLANK(N68)),NOT(ISBLANK(AB68)),NOT(ISBLANK(AD68))),IF(OR(ISBLANK(AN68),ISBLANK(AP68)),"ERROR",0.365*(((AN68-AF68)*AO68)+((AP68-AF68)*AQ68))),0)</f>
        <v>0</v>
      </c>
      <c r="AS68" s="20" t="str">
        <f t="shared" ref="AS68:AS102" si="10">IF(ISBLANK(F68),"",G68+K68+M68+O68+Q68+S68+MAX(U68,W68)+Y68+AA68+MAX(AC68,AE68))</f>
        <v/>
      </c>
      <c r="AT68" s="22" t="str">
        <f t="shared" si="4"/>
        <v/>
      </c>
      <c r="AU68" s="19"/>
      <c r="AV68" s="19"/>
      <c r="AW68" s="22" t="str">
        <f t="shared" si="5"/>
        <v/>
      </c>
      <c r="AX68" s="92" t="str">
        <f t="shared" si="6"/>
        <v/>
      </c>
      <c r="AY68" s="19"/>
      <c r="AZ68" s="99"/>
    </row>
    <row r="69" spans="5:52" x14ac:dyDescent="0.2">
      <c r="E69" s="17"/>
      <c r="G69" s="20">
        <f>IF(ISBLANK(F69),0,VLOOKUP($F69,'ESv3 Allowances'!$A$3:$B$8,2,FALSE))</f>
        <v>0</v>
      </c>
      <c r="K69" s="20">
        <f>IF(AND(NOT(ISBLANK(J69)),NOT(ISBLANK(VLOOKUP($F69,'ESv3 Allowances'!$A$3:$M$8,3,FALSE)))),VLOOKUP(J$3,'ESv3 Allowances'!$B$23:$C$33,2,FALSE),0)</f>
        <v>0</v>
      </c>
      <c r="M69" s="20">
        <f>IF(AND(NOT(ISBLANK(L69)),NOT(ISBLANK(VLOOKUP($F69,'ESv3 Allowances'!$A$3:$M$8,4,FALSE)))),VLOOKUP(L$3,'ESv3 Allowances'!$B$23:$C$33,2,FALSE),0)</f>
        <v>0</v>
      </c>
      <c r="O69" s="20">
        <f>IF(AND(NOT(ISBLANK(N69)),NOT(ISBLANK(VLOOKUP($F69,'ESv3 Allowances'!$A$3:$M$8,5,FALSE)))),VLOOKUP(N$3,'ESv3 Allowances'!$B$23:$C$33,2,FALSE),0)</f>
        <v>0</v>
      </c>
      <c r="Q69" s="20">
        <f>IF(AND(NOT(ISBLANK(P69)),NOT(ISBLANK(VLOOKUP($F69,'ESv3 Allowances'!$A$3:$M$8,6,FALSE)))),VLOOKUP(P$3,'ESv3 Allowances'!$B$23:$C$33,2,FALSE),0)</f>
        <v>0</v>
      </c>
      <c r="S69" s="20">
        <f>IF(AND(NOT(ISBLANK(R69)),NOT(ISBLANK(VLOOKUP($F69,'ESv3 Allowances'!$A$3:$M$8,7,FALSE)))),VLOOKUP(R$3,'ESv3 Allowances'!$B$23:$C$33,2,FALSE),0)</f>
        <v>0</v>
      </c>
      <c r="U69" s="20">
        <f>IF(AND(NOT(ISBLANK(T69)),ISBLANK(V69),NOT(ISBLANK(VLOOKUP($F69,'ESv3 Allowances'!$A$3:$M$8,8,FALSE)))),VLOOKUP(T$3,'ESv3 Allowances'!$B$23:$C$33,2,FALSE),0)</f>
        <v>0</v>
      </c>
      <c r="W69" s="20">
        <f>IF(AND(NOT(ISBLANK(V69)),NOT(ISBLANK(VLOOKUP($F69,'ESv3 Allowances'!$A$3:$M$8, 9,FALSE)))),VLOOKUP(V$3,'ESv3 Allowances'!$B$23:$C$33,2,FALSE),0)</f>
        <v>0</v>
      </c>
      <c r="Y69" s="20">
        <f>IF(AND(NOT(ISBLANK(X69)),NOT(ISBLANK(VLOOKUP($F69,'ESv3 Allowances'!$A$3:$M$8, 10,FALSE)))),VLOOKUP(X$3,'ESv3 Allowances'!$B$23:$C$33,2,FALSE),0)</f>
        <v>0</v>
      </c>
      <c r="AA69" s="20">
        <f>IF(AND(NOT(ISBLANK(Z69)),NOT(ISBLANK(VLOOKUP($F69,'ESv3 Allowances'!$A$3:$M$8, 11,FALSE)))),VLOOKUP(Z$3,'ESv3 Allowances'!$B$23:$C$33,2,FALSE),0)</f>
        <v>0</v>
      </c>
      <c r="AC69" s="20">
        <f>IF(AND(NOT(ISBLANK(AB69)),NOT(ISBLANK(VLOOKUP($F69,'ESv3 Allowances'!$A$3:$M$8, 12,FALSE)))),VLOOKUP(AB$3,'ESv3 Allowances'!$B$23:$C$33,2,FALSE),0)</f>
        <v>0</v>
      </c>
      <c r="AE69" s="20">
        <f>IF(AND(NOT(ISBLANK(AD69)),NOT(ISBLANK(VLOOKUP($F69,'ESv3 Allowances'!$A$3:$M$8, 13,FALSE)))),VLOOKUP(AD$3,'ESv3 Allowances'!$B$23:$C$33,2,FALSE),0)</f>
        <v>0</v>
      </c>
      <c r="AG69" s="22">
        <f>VLOOKUP(IF(ISBLANK($H69),0,2)+IF(ISBLANK($I69),0,1),'ESv3 Allowances'!$A$38:$G$41,4,FALSE)</f>
        <v>14</v>
      </c>
      <c r="AI69" s="22">
        <f>VLOOKUP(IF(ISBLANK($H69),0,2)+IF(ISBLANK($I69),0,1),'ESv3 Allowances'!$A$38:$G$41,5,FALSE)</f>
        <v>10</v>
      </c>
      <c r="AK69" s="22">
        <f>VLOOKUP(IF(ISBLANK($H69),0,2)+IF(ISBLANK($I69),0,1),'ESv3 Allowances'!$A$38:$G$41,6,FALSE)</f>
        <v>0</v>
      </c>
      <c r="AM69" s="22">
        <f>VLOOKUP(IF(ISBLANK($H69),0,2)+IF(ISBLANK($I69),0,1),'ESv3 Allowances'!$A$38:$G$41,7,FALSE)</f>
        <v>0</v>
      </c>
      <c r="AO69" s="22">
        <f t="shared" si="7"/>
        <v>0</v>
      </c>
      <c r="AQ69" s="20">
        <f t="shared" si="8"/>
        <v>0</v>
      </c>
      <c r="AR69" s="21">
        <f t="shared" si="9"/>
        <v>0</v>
      </c>
      <c r="AS69" s="20" t="str">
        <f t="shared" si="10"/>
        <v/>
      </c>
      <c r="AT69" s="22" t="str">
        <f t="shared" ref="AT69:AT102" si="11">IF(ISBLANK(F69),"",(IF(OR(AND(NOT(ISBLANK(H69)),ISBLANK(AJ69)),AND(NOT(ISBLANK(I69)),ISBLANK(AL69)),ISBLANK(AH69)),"Incomplete",0.365*(AF69*AG69+AH69*AI69+AJ69*AK69+AL69*AM69)+AR69)))</f>
        <v/>
      </c>
      <c r="AU69" s="19"/>
      <c r="AV69" s="19"/>
      <c r="AW69" s="22" t="str">
        <f t="shared" ref="AW69:AW80" si="12">IF(ISBLANK(F69),"",AS69+AV69)</f>
        <v/>
      </c>
      <c r="AX69" s="92" t="str">
        <f t="shared" ref="AX69:AX97" si="13">IF(OR(AT69="",AT69=0,AU69="",AU69=0),"",IF(AU69&lt;=0.95*AW69,"Yes",(IF(AU69&lt;=AW69,"Warn","No"))))</f>
        <v/>
      </c>
      <c r="AY69" s="19"/>
      <c r="AZ69" s="99"/>
    </row>
    <row r="70" spans="5:52" x14ac:dyDescent="0.2">
      <c r="E70" s="17"/>
      <c r="G70" s="20">
        <f>IF(ISBLANK(F70),0,VLOOKUP($F70,'ESv3 Allowances'!$A$3:$B$8,2,FALSE))</f>
        <v>0</v>
      </c>
      <c r="K70" s="20">
        <f>IF(AND(NOT(ISBLANK(J70)),NOT(ISBLANK(VLOOKUP($F70,'ESv3 Allowances'!$A$3:$M$8,3,FALSE)))),VLOOKUP(J$3,'ESv3 Allowances'!$B$23:$C$33,2,FALSE),0)</f>
        <v>0</v>
      </c>
      <c r="M70" s="20">
        <f>IF(AND(NOT(ISBLANK(L70)),NOT(ISBLANK(VLOOKUP($F70,'ESv3 Allowances'!$A$3:$M$8,4,FALSE)))),VLOOKUP(L$3,'ESv3 Allowances'!$B$23:$C$33,2,FALSE),0)</f>
        <v>0</v>
      </c>
      <c r="O70" s="20">
        <f>IF(AND(NOT(ISBLANK(N70)),NOT(ISBLANK(VLOOKUP($F70,'ESv3 Allowances'!$A$3:$M$8,5,FALSE)))),VLOOKUP(N$3,'ESv3 Allowances'!$B$23:$C$33,2,FALSE),0)</f>
        <v>0</v>
      </c>
      <c r="Q70" s="20">
        <f>IF(AND(NOT(ISBLANK(P70)),NOT(ISBLANK(VLOOKUP($F70,'ESv3 Allowances'!$A$3:$M$8,6,FALSE)))),VLOOKUP(P$3,'ESv3 Allowances'!$B$23:$C$33,2,FALSE),0)</f>
        <v>0</v>
      </c>
      <c r="S70" s="20">
        <f>IF(AND(NOT(ISBLANK(R70)),NOT(ISBLANK(VLOOKUP($F70,'ESv3 Allowances'!$A$3:$M$8,7,FALSE)))),VLOOKUP(R$3,'ESv3 Allowances'!$B$23:$C$33,2,FALSE),0)</f>
        <v>0</v>
      </c>
      <c r="U70" s="20">
        <f>IF(AND(NOT(ISBLANK(T70)),ISBLANK(V70),NOT(ISBLANK(VLOOKUP($F70,'ESv3 Allowances'!$A$3:$M$8,8,FALSE)))),VLOOKUP(T$3,'ESv3 Allowances'!$B$23:$C$33,2,FALSE),0)</f>
        <v>0</v>
      </c>
      <c r="W70" s="20">
        <f>IF(AND(NOT(ISBLANK(V70)),NOT(ISBLANK(VLOOKUP($F70,'ESv3 Allowances'!$A$3:$M$8, 9,FALSE)))),VLOOKUP(V$3,'ESv3 Allowances'!$B$23:$C$33,2,FALSE),0)</f>
        <v>0</v>
      </c>
      <c r="Y70" s="20">
        <f>IF(AND(NOT(ISBLANK(X70)),NOT(ISBLANK(VLOOKUP($F70,'ESv3 Allowances'!$A$3:$M$8, 10,FALSE)))),VLOOKUP(X$3,'ESv3 Allowances'!$B$23:$C$33,2,FALSE),0)</f>
        <v>0</v>
      </c>
      <c r="AA70" s="20">
        <f>IF(AND(NOT(ISBLANK(Z70)),NOT(ISBLANK(VLOOKUP($F70,'ESv3 Allowances'!$A$3:$M$8, 11,FALSE)))),VLOOKUP(Z$3,'ESv3 Allowances'!$B$23:$C$33,2,FALSE),0)</f>
        <v>0</v>
      </c>
      <c r="AC70" s="20">
        <f>IF(AND(NOT(ISBLANK(AB70)),NOT(ISBLANK(VLOOKUP($F70,'ESv3 Allowances'!$A$3:$M$8, 12,FALSE)))),VLOOKUP(AB$3,'ESv3 Allowances'!$B$23:$C$33,2,FALSE),0)</f>
        <v>0</v>
      </c>
      <c r="AE70" s="20">
        <f>IF(AND(NOT(ISBLANK(AD70)),NOT(ISBLANK(VLOOKUP($F70,'ESv3 Allowances'!$A$3:$M$8, 13,FALSE)))),VLOOKUP(AD$3,'ESv3 Allowances'!$B$23:$C$33,2,FALSE),0)</f>
        <v>0</v>
      </c>
      <c r="AG70" s="22">
        <f>VLOOKUP(IF(ISBLANK($H70),0,2)+IF(ISBLANK($I70),0,1),'ESv3 Allowances'!$A$38:$G$41,4,FALSE)</f>
        <v>14</v>
      </c>
      <c r="AI70" s="22">
        <f>VLOOKUP(IF(ISBLANK($H70),0,2)+IF(ISBLANK($I70),0,1),'ESv3 Allowances'!$A$38:$G$41,5,FALSE)</f>
        <v>10</v>
      </c>
      <c r="AK70" s="22">
        <f>VLOOKUP(IF(ISBLANK($H70),0,2)+IF(ISBLANK($I70),0,1),'ESv3 Allowances'!$A$38:$G$41,6,FALSE)</f>
        <v>0</v>
      </c>
      <c r="AM70" s="22">
        <f>VLOOKUP(IF(ISBLANK($H70),0,2)+IF(ISBLANK($I70),0,1),'ESv3 Allowances'!$A$38:$G$41,7,FALSE)</f>
        <v>0</v>
      </c>
      <c r="AO70" s="22">
        <f t="shared" si="7"/>
        <v>0</v>
      </c>
      <c r="AQ70" s="20">
        <f t="shared" si="8"/>
        <v>0</v>
      </c>
      <c r="AR70" s="21">
        <f t="shared" si="9"/>
        <v>0</v>
      </c>
      <c r="AS70" s="20" t="str">
        <f t="shared" si="10"/>
        <v/>
      </c>
      <c r="AT70" s="22" t="str">
        <f t="shared" si="11"/>
        <v/>
      </c>
      <c r="AU70" s="19"/>
      <c r="AV70" s="19"/>
      <c r="AW70" s="22" t="str">
        <f t="shared" si="12"/>
        <v/>
      </c>
      <c r="AX70" s="92" t="str">
        <f t="shared" si="13"/>
        <v/>
      </c>
      <c r="AY70" s="19"/>
      <c r="AZ70" s="99"/>
    </row>
    <row r="71" spans="5:52" x14ac:dyDescent="0.2">
      <c r="E71" s="17"/>
      <c r="G71" s="20">
        <f>IF(ISBLANK(F71),0,VLOOKUP($F71,'ESv3 Allowances'!$A$3:$B$8,2,FALSE))</f>
        <v>0</v>
      </c>
      <c r="K71" s="20">
        <f>IF(AND(NOT(ISBLANK(J71)),NOT(ISBLANK(VLOOKUP($F71,'ESv3 Allowances'!$A$3:$M$8,3,FALSE)))),VLOOKUP(J$3,'ESv3 Allowances'!$B$23:$C$33,2,FALSE),0)</f>
        <v>0</v>
      </c>
      <c r="M71" s="20">
        <f>IF(AND(NOT(ISBLANK(L71)),NOT(ISBLANK(VLOOKUP($F71,'ESv3 Allowances'!$A$3:$M$8,4,FALSE)))),VLOOKUP(L$3,'ESv3 Allowances'!$B$23:$C$33,2,FALSE),0)</f>
        <v>0</v>
      </c>
      <c r="O71" s="20">
        <f>IF(AND(NOT(ISBLANK(N71)),NOT(ISBLANK(VLOOKUP($F71,'ESv3 Allowances'!$A$3:$M$8,5,FALSE)))),VLOOKUP(N$3,'ESv3 Allowances'!$B$23:$C$33,2,FALSE),0)</f>
        <v>0</v>
      </c>
      <c r="Q71" s="20">
        <f>IF(AND(NOT(ISBLANK(P71)),NOT(ISBLANK(VLOOKUP($F71,'ESv3 Allowances'!$A$3:$M$8,6,FALSE)))),VLOOKUP(P$3,'ESv3 Allowances'!$B$23:$C$33,2,FALSE),0)</f>
        <v>0</v>
      </c>
      <c r="S71" s="20">
        <f>IF(AND(NOT(ISBLANK(R71)),NOT(ISBLANK(VLOOKUP($F71,'ESv3 Allowances'!$A$3:$M$8,7,FALSE)))),VLOOKUP(R$3,'ESv3 Allowances'!$B$23:$C$33,2,FALSE),0)</f>
        <v>0</v>
      </c>
      <c r="U71" s="20">
        <f>IF(AND(NOT(ISBLANK(T71)),ISBLANK(V71),NOT(ISBLANK(VLOOKUP($F71,'ESv3 Allowances'!$A$3:$M$8,8,FALSE)))),VLOOKUP(T$3,'ESv3 Allowances'!$B$23:$C$33,2,FALSE),0)</f>
        <v>0</v>
      </c>
      <c r="W71" s="20">
        <f>IF(AND(NOT(ISBLANK(V71)),NOT(ISBLANK(VLOOKUP($F71,'ESv3 Allowances'!$A$3:$M$8, 9,FALSE)))),VLOOKUP(V$3,'ESv3 Allowances'!$B$23:$C$33,2,FALSE),0)</f>
        <v>0</v>
      </c>
      <c r="Y71" s="20">
        <f>IF(AND(NOT(ISBLANK(X71)),NOT(ISBLANK(VLOOKUP($F71,'ESv3 Allowances'!$A$3:$M$8, 10,FALSE)))),VLOOKUP(X$3,'ESv3 Allowances'!$B$23:$C$33,2,FALSE),0)</f>
        <v>0</v>
      </c>
      <c r="AA71" s="20">
        <f>IF(AND(NOT(ISBLANK(Z71)),NOT(ISBLANK(VLOOKUP($F71,'ESv3 Allowances'!$A$3:$M$8, 11,FALSE)))),VLOOKUP(Z$3,'ESv3 Allowances'!$B$23:$C$33,2,FALSE),0)</f>
        <v>0</v>
      </c>
      <c r="AC71" s="20">
        <f>IF(AND(NOT(ISBLANK(AB71)),NOT(ISBLANK(VLOOKUP($F71,'ESv3 Allowances'!$A$3:$M$8, 12,FALSE)))),VLOOKUP(AB$3,'ESv3 Allowances'!$B$23:$C$33,2,FALSE),0)</f>
        <v>0</v>
      </c>
      <c r="AE71" s="20">
        <f>IF(AND(NOT(ISBLANK(AD71)),NOT(ISBLANK(VLOOKUP($F71,'ESv3 Allowances'!$A$3:$M$8, 13,FALSE)))),VLOOKUP(AD$3,'ESv3 Allowances'!$B$23:$C$33,2,FALSE),0)</f>
        <v>0</v>
      </c>
      <c r="AG71" s="22">
        <f>VLOOKUP(IF(ISBLANK($H71),0,2)+IF(ISBLANK($I71),0,1),'ESv3 Allowances'!$A$38:$G$41,4,FALSE)</f>
        <v>14</v>
      </c>
      <c r="AI71" s="22">
        <f>VLOOKUP(IF(ISBLANK($H71),0,2)+IF(ISBLANK($I71),0,1),'ESv3 Allowances'!$A$38:$G$41,5,FALSE)</f>
        <v>10</v>
      </c>
      <c r="AK71" s="22">
        <f>VLOOKUP(IF(ISBLANK($H71),0,2)+IF(ISBLANK($I71),0,1),'ESv3 Allowances'!$A$38:$G$41,6,FALSE)</f>
        <v>0</v>
      </c>
      <c r="AM71" s="22">
        <f>VLOOKUP(IF(ISBLANK($H71),0,2)+IF(ISBLANK($I71),0,1),'ESv3 Allowances'!$A$38:$G$41,7,FALSE)</f>
        <v>0</v>
      </c>
      <c r="AO71" s="22">
        <f t="shared" si="7"/>
        <v>0</v>
      </c>
      <c r="AQ71" s="20">
        <f t="shared" si="8"/>
        <v>0</v>
      </c>
      <c r="AR71" s="21">
        <f t="shared" si="9"/>
        <v>0</v>
      </c>
      <c r="AS71" s="20" t="str">
        <f t="shared" si="10"/>
        <v/>
      </c>
      <c r="AT71" s="22" t="str">
        <f t="shared" si="11"/>
        <v/>
      </c>
      <c r="AU71" s="19"/>
      <c r="AV71" s="19"/>
      <c r="AW71" s="22" t="str">
        <f t="shared" si="12"/>
        <v/>
      </c>
      <c r="AX71" s="92" t="str">
        <f t="shared" si="13"/>
        <v/>
      </c>
      <c r="AY71" s="19"/>
      <c r="AZ71" s="99"/>
    </row>
    <row r="72" spans="5:52" x14ac:dyDescent="0.2">
      <c r="E72" s="17"/>
      <c r="G72" s="20">
        <f>IF(ISBLANK(F72),0,VLOOKUP($F72,'ESv3 Allowances'!$A$3:$B$8,2,FALSE))</f>
        <v>0</v>
      </c>
      <c r="K72" s="20">
        <f>IF(AND(NOT(ISBLANK(J72)),NOT(ISBLANK(VLOOKUP($F72,'ESv3 Allowances'!$A$3:$M$8,3,FALSE)))),VLOOKUP(J$3,'ESv3 Allowances'!$B$23:$C$33,2,FALSE),0)</f>
        <v>0</v>
      </c>
      <c r="M72" s="20">
        <f>IF(AND(NOT(ISBLANK(L72)),NOT(ISBLANK(VLOOKUP($F72,'ESv3 Allowances'!$A$3:$M$8,4,FALSE)))),VLOOKUP(L$3,'ESv3 Allowances'!$B$23:$C$33,2,FALSE),0)</f>
        <v>0</v>
      </c>
      <c r="O72" s="20">
        <f>IF(AND(NOT(ISBLANK(N72)),NOT(ISBLANK(VLOOKUP($F72,'ESv3 Allowances'!$A$3:$M$8,5,FALSE)))),VLOOKUP(N$3,'ESv3 Allowances'!$B$23:$C$33,2,FALSE),0)</f>
        <v>0</v>
      </c>
      <c r="Q72" s="20">
        <f>IF(AND(NOT(ISBLANK(P72)),NOT(ISBLANK(VLOOKUP($F72,'ESv3 Allowances'!$A$3:$M$8,6,FALSE)))),VLOOKUP(P$3,'ESv3 Allowances'!$B$23:$C$33,2,FALSE),0)</f>
        <v>0</v>
      </c>
      <c r="S72" s="20">
        <f>IF(AND(NOT(ISBLANK(R72)),NOT(ISBLANK(VLOOKUP($F72,'ESv3 Allowances'!$A$3:$M$8,7,FALSE)))),VLOOKUP(R$3,'ESv3 Allowances'!$B$23:$C$33,2,FALSE),0)</f>
        <v>0</v>
      </c>
      <c r="U72" s="20">
        <f>IF(AND(NOT(ISBLANK(T72)),ISBLANK(V72),NOT(ISBLANK(VLOOKUP($F72,'ESv3 Allowances'!$A$3:$M$8,8,FALSE)))),VLOOKUP(T$3,'ESv3 Allowances'!$B$23:$C$33,2,FALSE),0)</f>
        <v>0</v>
      </c>
      <c r="W72" s="20">
        <f>IF(AND(NOT(ISBLANK(V72)),NOT(ISBLANK(VLOOKUP($F72,'ESv3 Allowances'!$A$3:$M$8, 9,FALSE)))),VLOOKUP(V$3,'ESv3 Allowances'!$B$23:$C$33,2,FALSE),0)</f>
        <v>0</v>
      </c>
      <c r="Y72" s="20">
        <f>IF(AND(NOT(ISBLANK(X72)),NOT(ISBLANK(VLOOKUP($F72,'ESv3 Allowances'!$A$3:$M$8, 10,FALSE)))),VLOOKUP(X$3,'ESv3 Allowances'!$B$23:$C$33,2,FALSE),0)</f>
        <v>0</v>
      </c>
      <c r="AA72" s="20">
        <f>IF(AND(NOT(ISBLANK(Z72)),NOT(ISBLANK(VLOOKUP($F72,'ESv3 Allowances'!$A$3:$M$8, 11,FALSE)))),VLOOKUP(Z$3,'ESv3 Allowances'!$B$23:$C$33,2,FALSE),0)</f>
        <v>0</v>
      </c>
      <c r="AC72" s="20">
        <f>IF(AND(NOT(ISBLANK(AB72)),NOT(ISBLANK(VLOOKUP($F72,'ESv3 Allowances'!$A$3:$M$8, 12,FALSE)))),VLOOKUP(AB$3,'ESv3 Allowances'!$B$23:$C$33,2,FALSE),0)</f>
        <v>0</v>
      </c>
      <c r="AE72" s="20">
        <f>IF(AND(NOT(ISBLANK(AD72)),NOT(ISBLANK(VLOOKUP($F72,'ESv3 Allowances'!$A$3:$M$8, 13,FALSE)))),VLOOKUP(AD$3,'ESv3 Allowances'!$B$23:$C$33,2,FALSE),0)</f>
        <v>0</v>
      </c>
      <c r="AG72" s="22">
        <f>VLOOKUP(IF(ISBLANK($H72),0,2)+IF(ISBLANK($I72),0,1),'ESv3 Allowances'!$A$38:$G$41,4,FALSE)</f>
        <v>14</v>
      </c>
      <c r="AI72" s="22">
        <f>VLOOKUP(IF(ISBLANK($H72),0,2)+IF(ISBLANK($I72),0,1),'ESv3 Allowances'!$A$38:$G$41,5,FALSE)</f>
        <v>10</v>
      </c>
      <c r="AK72" s="22">
        <f>VLOOKUP(IF(ISBLANK($H72),0,2)+IF(ISBLANK($I72),0,1),'ESv3 Allowances'!$A$38:$G$41,6,FALSE)</f>
        <v>0</v>
      </c>
      <c r="AM72" s="22">
        <f>VLOOKUP(IF(ISBLANK($H72),0,2)+IF(ISBLANK($I72),0,1),'ESv3 Allowances'!$A$38:$G$41,7,FALSE)</f>
        <v>0</v>
      </c>
      <c r="AO72" s="22">
        <f t="shared" si="7"/>
        <v>0</v>
      </c>
      <c r="AQ72" s="20">
        <f t="shared" si="8"/>
        <v>0</v>
      </c>
      <c r="AR72" s="21">
        <f t="shared" si="9"/>
        <v>0</v>
      </c>
      <c r="AS72" s="20" t="str">
        <f t="shared" si="10"/>
        <v/>
      </c>
      <c r="AT72" s="22" t="str">
        <f t="shared" si="11"/>
        <v/>
      </c>
      <c r="AU72" s="19"/>
      <c r="AV72" s="19"/>
      <c r="AW72" s="22" t="str">
        <f t="shared" si="12"/>
        <v/>
      </c>
      <c r="AX72" s="92" t="str">
        <f t="shared" si="13"/>
        <v/>
      </c>
      <c r="AY72" s="19"/>
      <c r="AZ72" s="99"/>
    </row>
    <row r="73" spans="5:52" x14ac:dyDescent="0.2">
      <c r="E73" s="17"/>
      <c r="G73" s="20">
        <f>IF(ISBLANK(F73),0,VLOOKUP($F73,'ESv3 Allowances'!$A$3:$B$8,2,FALSE))</f>
        <v>0</v>
      </c>
      <c r="K73" s="20">
        <f>IF(AND(NOT(ISBLANK(J73)),NOT(ISBLANK(VLOOKUP($F73,'ESv3 Allowances'!$A$3:$M$8,3,FALSE)))),VLOOKUP(J$3,'ESv3 Allowances'!$B$23:$C$33,2,FALSE),0)</f>
        <v>0</v>
      </c>
      <c r="M73" s="20">
        <f>IF(AND(NOT(ISBLANK(L73)),NOT(ISBLANK(VLOOKUP($F73,'ESv3 Allowances'!$A$3:$M$8,4,FALSE)))),VLOOKUP(L$3,'ESv3 Allowances'!$B$23:$C$33,2,FALSE),0)</f>
        <v>0</v>
      </c>
      <c r="O73" s="20">
        <f>IF(AND(NOT(ISBLANK(N73)),NOT(ISBLANK(VLOOKUP($F73,'ESv3 Allowances'!$A$3:$M$8,5,FALSE)))),VLOOKUP(N$3,'ESv3 Allowances'!$B$23:$C$33,2,FALSE),0)</f>
        <v>0</v>
      </c>
      <c r="Q73" s="20">
        <f>IF(AND(NOT(ISBLANK(P73)),NOT(ISBLANK(VLOOKUP($F73,'ESv3 Allowances'!$A$3:$M$8,6,FALSE)))),VLOOKUP(P$3,'ESv3 Allowances'!$B$23:$C$33,2,FALSE),0)</f>
        <v>0</v>
      </c>
      <c r="S73" s="20">
        <f>IF(AND(NOT(ISBLANK(R73)),NOT(ISBLANK(VLOOKUP($F73,'ESv3 Allowances'!$A$3:$M$8,7,FALSE)))),VLOOKUP(R$3,'ESv3 Allowances'!$B$23:$C$33,2,FALSE),0)</f>
        <v>0</v>
      </c>
      <c r="U73" s="20">
        <f>IF(AND(NOT(ISBLANK(T73)),ISBLANK(V73),NOT(ISBLANK(VLOOKUP($F73,'ESv3 Allowances'!$A$3:$M$8,8,FALSE)))),VLOOKUP(T$3,'ESv3 Allowances'!$B$23:$C$33,2,FALSE),0)</f>
        <v>0</v>
      </c>
      <c r="W73" s="20">
        <f>IF(AND(NOT(ISBLANK(V73)),NOT(ISBLANK(VLOOKUP($F73,'ESv3 Allowances'!$A$3:$M$8, 9,FALSE)))),VLOOKUP(V$3,'ESv3 Allowances'!$B$23:$C$33,2,FALSE),0)</f>
        <v>0</v>
      </c>
      <c r="Y73" s="20">
        <f>IF(AND(NOT(ISBLANK(X73)),NOT(ISBLANK(VLOOKUP($F73,'ESv3 Allowances'!$A$3:$M$8, 10,FALSE)))),VLOOKUP(X$3,'ESv3 Allowances'!$B$23:$C$33,2,FALSE),0)</f>
        <v>0</v>
      </c>
      <c r="AA73" s="20">
        <f>IF(AND(NOT(ISBLANK(Z73)),NOT(ISBLANK(VLOOKUP($F73,'ESv3 Allowances'!$A$3:$M$8, 11,FALSE)))),VLOOKUP(Z$3,'ESv3 Allowances'!$B$23:$C$33,2,FALSE),0)</f>
        <v>0</v>
      </c>
      <c r="AC73" s="20">
        <f>IF(AND(NOT(ISBLANK(AB73)),NOT(ISBLANK(VLOOKUP($F73,'ESv3 Allowances'!$A$3:$M$8, 12,FALSE)))),VLOOKUP(AB$3,'ESv3 Allowances'!$B$23:$C$33,2,FALSE),0)</f>
        <v>0</v>
      </c>
      <c r="AE73" s="20">
        <f>IF(AND(NOT(ISBLANK(AD73)),NOT(ISBLANK(VLOOKUP($F73,'ESv3 Allowances'!$A$3:$M$8, 13,FALSE)))),VLOOKUP(AD$3,'ESv3 Allowances'!$B$23:$C$33,2,FALSE),0)</f>
        <v>0</v>
      </c>
      <c r="AG73" s="22">
        <f>VLOOKUP(IF(ISBLANK($H73),0,2)+IF(ISBLANK($I73),0,1),'ESv3 Allowances'!$A$38:$G$41,4,FALSE)</f>
        <v>14</v>
      </c>
      <c r="AI73" s="22">
        <f>VLOOKUP(IF(ISBLANK($H73),0,2)+IF(ISBLANK($I73),0,1),'ESv3 Allowances'!$A$38:$G$41,5,FALSE)</f>
        <v>10</v>
      </c>
      <c r="AK73" s="22">
        <f>VLOOKUP(IF(ISBLANK($H73),0,2)+IF(ISBLANK($I73),0,1),'ESv3 Allowances'!$A$38:$G$41,6,FALSE)</f>
        <v>0</v>
      </c>
      <c r="AM73" s="22">
        <f>VLOOKUP(IF(ISBLANK($H73),0,2)+IF(ISBLANK($I73),0,1),'ESv3 Allowances'!$A$38:$G$41,7,FALSE)</f>
        <v>0</v>
      </c>
      <c r="AO73" s="22">
        <f t="shared" si="7"/>
        <v>0</v>
      </c>
      <c r="AQ73" s="20">
        <f t="shared" si="8"/>
        <v>0</v>
      </c>
      <c r="AR73" s="21">
        <f t="shared" si="9"/>
        <v>0</v>
      </c>
      <c r="AS73" s="20" t="str">
        <f t="shared" si="10"/>
        <v/>
      </c>
      <c r="AT73" s="22" t="str">
        <f t="shared" si="11"/>
        <v/>
      </c>
      <c r="AU73" s="19"/>
      <c r="AV73" s="19"/>
      <c r="AW73" s="22" t="str">
        <f t="shared" si="12"/>
        <v/>
      </c>
      <c r="AX73" s="92" t="str">
        <f t="shared" si="13"/>
        <v/>
      </c>
      <c r="AY73" s="19"/>
      <c r="AZ73" s="99"/>
    </row>
    <row r="74" spans="5:52" x14ac:dyDescent="0.2">
      <c r="E74" s="17"/>
      <c r="G74" s="20">
        <f>IF(ISBLANK(F74),0,VLOOKUP($F74,'ESv3 Allowances'!$A$3:$B$8,2,FALSE))</f>
        <v>0</v>
      </c>
      <c r="K74" s="20">
        <f>IF(AND(NOT(ISBLANK(J74)),NOT(ISBLANK(VLOOKUP($F74,'ESv3 Allowances'!$A$3:$M$8,3,FALSE)))),VLOOKUP(J$3,'ESv3 Allowances'!$B$23:$C$33,2,FALSE),0)</f>
        <v>0</v>
      </c>
      <c r="M74" s="20">
        <f>IF(AND(NOT(ISBLANK(L74)),NOT(ISBLANK(VLOOKUP($F74,'ESv3 Allowances'!$A$3:$M$8,4,FALSE)))),VLOOKUP(L$3,'ESv3 Allowances'!$B$23:$C$33,2,FALSE),0)</f>
        <v>0</v>
      </c>
      <c r="O74" s="20">
        <f>IF(AND(NOT(ISBLANK(N74)),NOT(ISBLANK(VLOOKUP($F74,'ESv3 Allowances'!$A$3:$M$8,5,FALSE)))),VLOOKUP(N$3,'ESv3 Allowances'!$B$23:$C$33,2,FALSE),0)</f>
        <v>0</v>
      </c>
      <c r="Q74" s="20">
        <f>IF(AND(NOT(ISBLANK(P74)),NOT(ISBLANK(VLOOKUP($F74,'ESv3 Allowances'!$A$3:$M$8,6,FALSE)))),VLOOKUP(P$3,'ESv3 Allowances'!$B$23:$C$33,2,FALSE),0)</f>
        <v>0</v>
      </c>
      <c r="S74" s="20">
        <f>IF(AND(NOT(ISBLANK(R74)),NOT(ISBLANK(VLOOKUP($F74,'ESv3 Allowances'!$A$3:$M$8,7,FALSE)))),VLOOKUP(R$3,'ESv3 Allowances'!$B$23:$C$33,2,FALSE),0)</f>
        <v>0</v>
      </c>
      <c r="U74" s="20">
        <f>IF(AND(NOT(ISBLANK(T74)),ISBLANK(V74),NOT(ISBLANK(VLOOKUP($F74,'ESv3 Allowances'!$A$3:$M$8,8,FALSE)))),VLOOKUP(T$3,'ESv3 Allowances'!$B$23:$C$33,2,FALSE),0)</f>
        <v>0</v>
      </c>
      <c r="W74" s="20">
        <f>IF(AND(NOT(ISBLANK(V74)),NOT(ISBLANK(VLOOKUP($F74,'ESv3 Allowances'!$A$3:$M$8, 9,FALSE)))),VLOOKUP(V$3,'ESv3 Allowances'!$B$23:$C$33,2,FALSE),0)</f>
        <v>0</v>
      </c>
      <c r="Y74" s="20">
        <f>IF(AND(NOT(ISBLANK(X74)),NOT(ISBLANK(VLOOKUP($F74,'ESv3 Allowances'!$A$3:$M$8, 10,FALSE)))),VLOOKUP(X$3,'ESv3 Allowances'!$B$23:$C$33,2,FALSE),0)</f>
        <v>0</v>
      </c>
      <c r="AA74" s="20">
        <f>IF(AND(NOT(ISBLANK(Z74)),NOT(ISBLANK(VLOOKUP($F74,'ESv3 Allowances'!$A$3:$M$8, 11,FALSE)))),VLOOKUP(Z$3,'ESv3 Allowances'!$B$23:$C$33,2,FALSE),0)</f>
        <v>0</v>
      </c>
      <c r="AC74" s="20">
        <f>IF(AND(NOT(ISBLANK(AB74)),NOT(ISBLANK(VLOOKUP($F74,'ESv3 Allowances'!$A$3:$M$8, 12,FALSE)))),VLOOKUP(AB$3,'ESv3 Allowances'!$B$23:$C$33,2,FALSE),0)</f>
        <v>0</v>
      </c>
      <c r="AE74" s="20">
        <f>IF(AND(NOT(ISBLANK(AD74)),NOT(ISBLANK(VLOOKUP($F74,'ESv3 Allowances'!$A$3:$M$8, 13,FALSE)))),VLOOKUP(AD$3,'ESv3 Allowances'!$B$23:$C$33,2,FALSE),0)</f>
        <v>0</v>
      </c>
      <c r="AG74" s="22">
        <f>VLOOKUP(IF(ISBLANK($H74),0,2)+IF(ISBLANK($I74),0,1),'ESv3 Allowances'!$A$38:$G$41,4,FALSE)</f>
        <v>14</v>
      </c>
      <c r="AI74" s="22">
        <f>VLOOKUP(IF(ISBLANK($H74),0,2)+IF(ISBLANK($I74),0,1),'ESv3 Allowances'!$A$38:$G$41,5,FALSE)</f>
        <v>10</v>
      </c>
      <c r="AK74" s="22">
        <f>VLOOKUP(IF(ISBLANK($H74),0,2)+IF(ISBLANK($I74),0,1),'ESv3 Allowances'!$A$38:$G$41,6,FALSE)</f>
        <v>0</v>
      </c>
      <c r="AM74" s="22">
        <f>VLOOKUP(IF(ISBLANK($H74),0,2)+IF(ISBLANK($I74),0,1),'ESv3 Allowances'!$A$38:$G$41,7,FALSE)</f>
        <v>0</v>
      </c>
      <c r="AO74" s="22">
        <f t="shared" si="7"/>
        <v>0</v>
      </c>
      <c r="AQ74" s="20">
        <f t="shared" si="8"/>
        <v>0</v>
      </c>
      <c r="AR74" s="21">
        <f t="shared" si="9"/>
        <v>0</v>
      </c>
      <c r="AS74" s="20" t="str">
        <f t="shared" si="10"/>
        <v/>
      </c>
      <c r="AT74" s="22" t="str">
        <f t="shared" si="11"/>
        <v/>
      </c>
      <c r="AU74" s="19"/>
      <c r="AV74" s="19"/>
      <c r="AW74" s="22" t="str">
        <f t="shared" si="12"/>
        <v/>
      </c>
      <c r="AX74" s="92" t="str">
        <f t="shared" si="13"/>
        <v/>
      </c>
      <c r="AY74" s="19"/>
      <c r="AZ74" s="99"/>
    </row>
    <row r="75" spans="5:52" x14ac:dyDescent="0.2">
      <c r="E75" s="17"/>
      <c r="G75" s="20">
        <f>IF(ISBLANK(F75),0,VLOOKUP($F75,'ESv3 Allowances'!$A$3:$B$8,2,FALSE))</f>
        <v>0</v>
      </c>
      <c r="K75" s="20">
        <f>IF(AND(NOT(ISBLANK(J75)),NOT(ISBLANK(VLOOKUP($F75,'ESv3 Allowances'!$A$3:$M$8,3,FALSE)))),VLOOKUP(J$3,'ESv3 Allowances'!$B$23:$C$33,2,FALSE),0)</f>
        <v>0</v>
      </c>
      <c r="M75" s="20">
        <f>IF(AND(NOT(ISBLANK(L75)),NOT(ISBLANK(VLOOKUP($F75,'ESv3 Allowances'!$A$3:$M$8,4,FALSE)))),VLOOKUP(L$3,'ESv3 Allowances'!$B$23:$C$33,2,FALSE),0)</f>
        <v>0</v>
      </c>
      <c r="O75" s="20">
        <f>IF(AND(NOT(ISBLANK(N75)),NOT(ISBLANK(VLOOKUP($F75,'ESv3 Allowances'!$A$3:$M$8,5,FALSE)))),VLOOKUP(N$3,'ESv3 Allowances'!$B$23:$C$33,2,FALSE),0)</f>
        <v>0</v>
      </c>
      <c r="Q75" s="20">
        <f>IF(AND(NOT(ISBLANK(P75)),NOT(ISBLANK(VLOOKUP($F75,'ESv3 Allowances'!$A$3:$M$8,6,FALSE)))),VLOOKUP(P$3,'ESv3 Allowances'!$B$23:$C$33,2,FALSE),0)</f>
        <v>0</v>
      </c>
      <c r="S75" s="20">
        <f>IF(AND(NOT(ISBLANK(R75)),NOT(ISBLANK(VLOOKUP($F75,'ESv3 Allowances'!$A$3:$M$8,7,FALSE)))),VLOOKUP(R$3,'ESv3 Allowances'!$B$23:$C$33,2,FALSE),0)</f>
        <v>0</v>
      </c>
      <c r="U75" s="20">
        <f>IF(AND(NOT(ISBLANK(T75)),ISBLANK(V75),NOT(ISBLANK(VLOOKUP($F75,'ESv3 Allowances'!$A$3:$M$8,8,FALSE)))),VLOOKUP(T$3,'ESv3 Allowances'!$B$23:$C$33,2,FALSE),0)</f>
        <v>0</v>
      </c>
      <c r="W75" s="20">
        <f>IF(AND(NOT(ISBLANK(V75)),NOT(ISBLANK(VLOOKUP($F75,'ESv3 Allowances'!$A$3:$M$8, 9,FALSE)))),VLOOKUP(V$3,'ESv3 Allowances'!$B$23:$C$33,2,FALSE),0)</f>
        <v>0</v>
      </c>
      <c r="Y75" s="20">
        <f>IF(AND(NOT(ISBLANK(X75)),NOT(ISBLANK(VLOOKUP($F75,'ESv3 Allowances'!$A$3:$M$8, 10,FALSE)))),VLOOKUP(X$3,'ESv3 Allowances'!$B$23:$C$33,2,FALSE),0)</f>
        <v>0</v>
      </c>
      <c r="AA75" s="20">
        <f>IF(AND(NOT(ISBLANK(Z75)),NOT(ISBLANK(VLOOKUP($F75,'ESv3 Allowances'!$A$3:$M$8, 11,FALSE)))),VLOOKUP(Z$3,'ESv3 Allowances'!$B$23:$C$33,2,FALSE),0)</f>
        <v>0</v>
      </c>
      <c r="AC75" s="20">
        <f>IF(AND(NOT(ISBLANK(AB75)),NOT(ISBLANK(VLOOKUP($F75,'ESv3 Allowances'!$A$3:$M$8, 12,FALSE)))),VLOOKUP(AB$3,'ESv3 Allowances'!$B$23:$C$33,2,FALSE),0)</f>
        <v>0</v>
      </c>
      <c r="AE75" s="20">
        <f>IF(AND(NOT(ISBLANK(AD75)),NOT(ISBLANK(VLOOKUP($F75,'ESv3 Allowances'!$A$3:$M$8, 13,FALSE)))),VLOOKUP(AD$3,'ESv3 Allowances'!$B$23:$C$33,2,FALSE),0)</f>
        <v>0</v>
      </c>
      <c r="AG75" s="22">
        <f>VLOOKUP(IF(ISBLANK($H75),0,2)+IF(ISBLANK($I75),0,1),'ESv3 Allowances'!$A$38:$G$41,4,FALSE)</f>
        <v>14</v>
      </c>
      <c r="AI75" s="22">
        <f>VLOOKUP(IF(ISBLANK($H75),0,2)+IF(ISBLANK($I75),0,1),'ESv3 Allowances'!$A$38:$G$41,5,FALSE)</f>
        <v>10</v>
      </c>
      <c r="AK75" s="22">
        <f>VLOOKUP(IF(ISBLANK($H75),0,2)+IF(ISBLANK($I75),0,1),'ESv3 Allowances'!$A$38:$G$41,6,FALSE)</f>
        <v>0</v>
      </c>
      <c r="AM75" s="22">
        <f>VLOOKUP(IF(ISBLANK($H75),0,2)+IF(ISBLANK($I75),0,1),'ESv3 Allowances'!$A$38:$G$41,7,FALSE)</f>
        <v>0</v>
      </c>
      <c r="AO75" s="22">
        <f t="shared" si="7"/>
        <v>0</v>
      </c>
      <c r="AQ75" s="20">
        <f t="shared" si="8"/>
        <v>0</v>
      </c>
      <c r="AR75" s="21">
        <f t="shared" si="9"/>
        <v>0</v>
      </c>
      <c r="AS75" s="20" t="str">
        <f t="shared" si="10"/>
        <v/>
      </c>
      <c r="AT75" s="22" t="str">
        <f t="shared" si="11"/>
        <v/>
      </c>
      <c r="AU75" s="19"/>
      <c r="AV75" s="19"/>
      <c r="AW75" s="22" t="str">
        <f t="shared" si="12"/>
        <v/>
      </c>
      <c r="AX75" s="92" t="str">
        <f t="shared" si="13"/>
        <v/>
      </c>
      <c r="AY75" s="19"/>
      <c r="AZ75" s="99"/>
    </row>
    <row r="76" spans="5:52" x14ac:dyDescent="0.2">
      <c r="E76" s="17"/>
      <c r="G76" s="20">
        <f>IF(ISBLANK(F76),0,VLOOKUP($F76,'ESv3 Allowances'!$A$3:$B$8,2,FALSE))</f>
        <v>0</v>
      </c>
      <c r="K76" s="20">
        <f>IF(AND(NOT(ISBLANK(J76)),NOT(ISBLANK(VLOOKUP($F76,'ESv3 Allowances'!$A$3:$M$8,3,FALSE)))),VLOOKUP(J$3,'ESv3 Allowances'!$B$23:$C$33,2,FALSE),0)</f>
        <v>0</v>
      </c>
      <c r="M76" s="20">
        <f>IF(AND(NOT(ISBLANK(L76)),NOT(ISBLANK(VLOOKUP($F76,'ESv3 Allowances'!$A$3:$M$8,4,FALSE)))),VLOOKUP(L$3,'ESv3 Allowances'!$B$23:$C$33,2,FALSE),0)</f>
        <v>0</v>
      </c>
      <c r="O76" s="20">
        <f>IF(AND(NOT(ISBLANK(N76)),NOT(ISBLANK(VLOOKUP($F76,'ESv3 Allowances'!$A$3:$M$8,5,FALSE)))),VLOOKUP(N$3,'ESv3 Allowances'!$B$23:$C$33,2,FALSE),0)</f>
        <v>0</v>
      </c>
      <c r="Q76" s="20">
        <f>IF(AND(NOT(ISBLANK(P76)),NOT(ISBLANK(VLOOKUP($F76,'ESv3 Allowances'!$A$3:$M$8,6,FALSE)))),VLOOKUP(P$3,'ESv3 Allowances'!$B$23:$C$33,2,FALSE),0)</f>
        <v>0</v>
      </c>
      <c r="S76" s="20">
        <f>IF(AND(NOT(ISBLANK(R76)),NOT(ISBLANK(VLOOKUP($F76,'ESv3 Allowances'!$A$3:$M$8,7,FALSE)))),VLOOKUP(R$3,'ESv3 Allowances'!$B$23:$C$33,2,FALSE),0)</f>
        <v>0</v>
      </c>
      <c r="U76" s="20">
        <f>IF(AND(NOT(ISBLANK(T76)),ISBLANK(V76),NOT(ISBLANK(VLOOKUP($F76,'ESv3 Allowances'!$A$3:$M$8,8,FALSE)))),VLOOKUP(T$3,'ESv3 Allowances'!$B$23:$C$33,2,FALSE),0)</f>
        <v>0</v>
      </c>
      <c r="W76" s="20">
        <f>IF(AND(NOT(ISBLANK(V76)),NOT(ISBLANK(VLOOKUP($F76,'ESv3 Allowances'!$A$3:$M$8, 9,FALSE)))),VLOOKUP(V$3,'ESv3 Allowances'!$B$23:$C$33,2,FALSE),0)</f>
        <v>0</v>
      </c>
      <c r="Y76" s="20">
        <f>IF(AND(NOT(ISBLANK(X76)),NOT(ISBLANK(VLOOKUP($F76,'ESv3 Allowances'!$A$3:$M$8, 10,FALSE)))),VLOOKUP(X$3,'ESv3 Allowances'!$B$23:$C$33,2,FALSE),0)</f>
        <v>0</v>
      </c>
      <c r="AA76" s="20">
        <f>IF(AND(NOT(ISBLANK(Z76)),NOT(ISBLANK(VLOOKUP($F76,'ESv3 Allowances'!$A$3:$M$8, 11,FALSE)))),VLOOKUP(Z$3,'ESv3 Allowances'!$B$23:$C$33,2,FALSE),0)</f>
        <v>0</v>
      </c>
      <c r="AC76" s="20">
        <f>IF(AND(NOT(ISBLANK(AB76)),NOT(ISBLANK(VLOOKUP($F76,'ESv3 Allowances'!$A$3:$M$8, 12,FALSE)))),VLOOKUP(AB$3,'ESv3 Allowances'!$B$23:$C$33,2,FALSE),0)</f>
        <v>0</v>
      </c>
      <c r="AE76" s="20">
        <f>IF(AND(NOT(ISBLANK(AD76)),NOT(ISBLANK(VLOOKUP($F76,'ESv3 Allowances'!$A$3:$M$8, 13,FALSE)))),VLOOKUP(AD$3,'ESv3 Allowances'!$B$23:$C$33,2,FALSE),0)</f>
        <v>0</v>
      </c>
      <c r="AG76" s="22">
        <f>VLOOKUP(IF(ISBLANK($H76),0,2)+IF(ISBLANK($I76),0,1),'ESv3 Allowances'!$A$38:$G$41,4,FALSE)</f>
        <v>14</v>
      </c>
      <c r="AI76" s="22">
        <f>VLOOKUP(IF(ISBLANK($H76),0,2)+IF(ISBLANK($I76),0,1),'ESv3 Allowances'!$A$38:$G$41,5,FALSE)</f>
        <v>10</v>
      </c>
      <c r="AK76" s="22">
        <f>VLOOKUP(IF(ISBLANK($H76),0,2)+IF(ISBLANK($I76),0,1),'ESv3 Allowances'!$A$38:$G$41,6,FALSE)</f>
        <v>0</v>
      </c>
      <c r="AM76" s="22">
        <f>VLOOKUP(IF(ISBLANK($H76),0,2)+IF(ISBLANK($I76),0,1),'ESv3 Allowances'!$A$38:$G$41,7,FALSE)</f>
        <v>0</v>
      </c>
      <c r="AO76" s="22">
        <f t="shared" si="7"/>
        <v>0</v>
      </c>
      <c r="AQ76" s="20">
        <f t="shared" si="8"/>
        <v>0</v>
      </c>
      <c r="AR76" s="21">
        <f t="shared" si="9"/>
        <v>0</v>
      </c>
      <c r="AS76" s="20" t="str">
        <f t="shared" si="10"/>
        <v/>
      </c>
      <c r="AT76" s="22" t="str">
        <f t="shared" si="11"/>
        <v/>
      </c>
      <c r="AU76" s="19"/>
      <c r="AV76" s="19"/>
      <c r="AW76" s="22" t="str">
        <f t="shared" si="12"/>
        <v/>
      </c>
      <c r="AX76" s="92" t="str">
        <f t="shared" si="13"/>
        <v/>
      </c>
      <c r="AY76" s="19"/>
      <c r="AZ76" s="99"/>
    </row>
    <row r="77" spans="5:52" x14ac:dyDescent="0.2">
      <c r="E77" s="17"/>
      <c r="G77" s="20">
        <f>IF(ISBLANK(F77),0,VLOOKUP($F77,'ESv3 Allowances'!$A$3:$B$8,2,FALSE))</f>
        <v>0</v>
      </c>
      <c r="K77" s="20">
        <f>IF(AND(NOT(ISBLANK(J77)),NOT(ISBLANK(VLOOKUP($F77,'ESv3 Allowances'!$A$3:$M$8,3,FALSE)))),VLOOKUP(J$3,'ESv3 Allowances'!$B$23:$C$33,2,FALSE),0)</f>
        <v>0</v>
      </c>
      <c r="M77" s="20">
        <f>IF(AND(NOT(ISBLANK(L77)),NOT(ISBLANK(VLOOKUP($F77,'ESv3 Allowances'!$A$3:$M$8,4,FALSE)))),VLOOKUP(L$3,'ESv3 Allowances'!$B$23:$C$33,2,FALSE),0)</f>
        <v>0</v>
      </c>
      <c r="O77" s="20">
        <f>IF(AND(NOT(ISBLANK(N77)),NOT(ISBLANK(VLOOKUP($F77,'ESv3 Allowances'!$A$3:$M$8,5,FALSE)))),VLOOKUP(N$3,'ESv3 Allowances'!$B$23:$C$33,2,FALSE),0)</f>
        <v>0</v>
      </c>
      <c r="Q77" s="20">
        <f>IF(AND(NOT(ISBLANK(P77)),NOT(ISBLANK(VLOOKUP($F77,'ESv3 Allowances'!$A$3:$M$8,6,FALSE)))),VLOOKUP(P$3,'ESv3 Allowances'!$B$23:$C$33,2,FALSE),0)</f>
        <v>0</v>
      </c>
      <c r="S77" s="20">
        <f>IF(AND(NOT(ISBLANK(R77)),NOT(ISBLANK(VLOOKUP($F77,'ESv3 Allowances'!$A$3:$M$8,7,FALSE)))),VLOOKUP(R$3,'ESv3 Allowances'!$B$23:$C$33,2,FALSE),0)</f>
        <v>0</v>
      </c>
      <c r="U77" s="20">
        <f>IF(AND(NOT(ISBLANK(T77)),ISBLANK(V77),NOT(ISBLANK(VLOOKUP($F77,'ESv3 Allowances'!$A$3:$M$8,8,FALSE)))),VLOOKUP(T$3,'ESv3 Allowances'!$B$23:$C$33,2,FALSE),0)</f>
        <v>0</v>
      </c>
      <c r="W77" s="20">
        <f>IF(AND(NOT(ISBLANK(V77)),NOT(ISBLANK(VLOOKUP($F77,'ESv3 Allowances'!$A$3:$M$8, 9,FALSE)))),VLOOKUP(V$3,'ESv3 Allowances'!$B$23:$C$33,2,FALSE),0)</f>
        <v>0</v>
      </c>
      <c r="Y77" s="20">
        <f>IF(AND(NOT(ISBLANK(X77)),NOT(ISBLANK(VLOOKUP($F77,'ESv3 Allowances'!$A$3:$M$8, 10,FALSE)))),VLOOKUP(X$3,'ESv3 Allowances'!$B$23:$C$33,2,FALSE),0)</f>
        <v>0</v>
      </c>
      <c r="AA77" s="20">
        <f>IF(AND(NOT(ISBLANK(Z77)),NOT(ISBLANK(VLOOKUP($F77,'ESv3 Allowances'!$A$3:$M$8, 11,FALSE)))),VLOOKUP(Z$3,'ESv3 Allowances'!$B$23:$C$33,2,FALSE),0)</f>
        <v>0</v>
      </c>
      <c r="AC77" s="20">
        <f>IF(AND(NOT(ISBLANK(AB77)),NOT(ISBLANK(VLOOKUP($F77,'ESv3 Allowances'!$A$3:$M$8, 12,FALSE)))),VLOOKUP(AB$3,'ESv3 Allowances'!$B$23:$C$33,2,FALSE),0)</f>
        <v>0</v>
      </c>
      <c r="AE77" s="20">
        <f>IF(AND(NOT(ISBLANK(AD77)),NOT(ISBLANK(VLOOKUP($F77,'ESv3 Allowances'!$A$3:$M$8, 13,FALSE)))),VLOOKUP(AD$3,'ESv3 Allowances'!$B$23:$C$33,2,FALSE),0)</f>
        <v>0</v>
      </c>
      <c r="AG77" s="22">
        <f>VLOOKUP(IF(ISBLANK($H77),0,2)+IF(ISBLANK($I77),0,1),'ESv3 Allowances'!$A$38:$G$41,4,FALSE)</f>
        <v>14</v>
      </c>
      <c r="AI77" s="22">
        <f>VLOOKUP(IF(ISBLANK($H77),0,2)+IF(ISBLANK($I77),0,1),'ESv3 Allowances'!$A$38:$G$41,5,FALSE)</f>
        <v>10</v>
      </c>
      <c r="AK77" s="22">
        <f>VLOOKUP(IF(ISBLANK($H77),0,2)+IF(ISBLANK($I77),0,1),'ESv3 Allowances'!$A$38:$G$41,6,FALSE)</f>
        <v>0</v>
      </c>
      <c r="AM77" s="22">
        <f>VLOOKUP(IF(ISBLANK($H77),0,2)+IF(ISBLANK($I77),0,1),'ESv3 Allowances'!$A$38:$G$41,7,FALSE)</f>
        <v>0</v>
      </c>
      <c r="AO77" s="22">
        <f t="shared" si="7"/>
        <v>0</v>
      </c>
      <c r="AQ77" s="20">
        <f t="shared" si="8"/>
        <v>0</v>
      </c>
      <c r="AR77" s="21">
        <f t="shared" si="9"/>
        <v>0</v>
      </c>
      <c r="AS77" s="20" t="str">
        <f t="shared" si="10"/>
        <v/>
      </c>
      <c r="AT77" s="22" t="str">
        <f t="shared" si="11"/>
        <v/>
      </c>
      <c r="AU77" s="19"/>
      <c r="AV77" s="19"/>
      <c r="AW77" s="22" t="str">
        <f t="shared" si="12"/>
        <v/>
      </c>
      <c r="AX77" s="92" t="str">
        <f t="shared" si="13"/>
        <v/>
      </c>
      <c r="AY77" s="19"/>
      <c r="AZ77" s="99"/>
    </row>
    <row r="78" spans="5:52" x14ac:dyDescent="0.2">
      <c r="E78" s="17"/>
      <c r="G78" s="20">
        <f>IF(ISBLANK(F78),0,VLOOKUP($F78,'ESv3 Allowances'!$A$3:$B$8,2,FALSE))</f>
        <v>0</v>
      </c>
      <c r="K78" s="20">
        <f>IF(AND(NOT(ISBLANK(J78)),NOT(ISBLANK(VLOOKUP($F78,'ESv3 Allowances'!$A$3:$M$8,3,FALSE)))),VLOOKUP(J$3,'ESv3 Allowances'!$B$23:$C$33,2,FALSE),0)</f>
        <v>0</v>
      </c>
      <c r="M78" s="20">
        <f>IF(AND(NOT(ISBLANK(L78)),NOT(ISBLANK(VLOOKUP($F78,'ESv3 Allowances'!$A$3:$M$8,4,FALSE)))),VLOOKUP(L$3,'ESv3 Allowances'!$B$23:$C$33,2,FALSE),0)</f>
        <v>0</v>
      </c>
      <c r="O78" s="20">
        <f>IF(AND(NOT(ISBLANK(N78)),NOT(ISBLANK(VLOOKUP($F78,'ESv3 Allowances'!$A$3:$M$8,5,FALSE)))),VLOOKUP(N$3,'ESv3 Allowances'!$B$23:$C$33,2,FALSE),0)</f>
        <v>0</v>
      </c>
      <c r="Q78" s="20">
        <f>IF(AND(NOT(ISBLANK(P78)),NOT(ISBLANK(VLOOKUP($F78,'ESv3 Allowances'!$A$3:$M$8,6,FALSE)))),VLOOKUP(P$3,'ESv3 Allowances'!$B$23:$C$33,2,FALSE),0)</f>
        <v>0</v>
      </c>
      <c r="S78" s="20">
        <f>IF(AND(NOT(ISBLANK(R78)),NOT(ISBLANK(VLOOKUP($F78,'ESv3 Allowances'!$A$3:$M$8,7,FALSE)))),VLOOKUP(R$3,'ESv3 Allowances'!$B$23:$C$33,2,FALSE),0)</f>
        <v>0</v>
      </c>
      <c r="U78" s="20">
        <f>IF(AND(NOT(ISBLANK(T78)),ISBLANK(V78),NOT(ISBLANK(VLOOKUP($F78,'ESv3 Allowances'!$A$3:$M$8,8,FALSE)))),VLOOKUP(T$3,'ESv3 Allowances'!$B$23:$C$33,2,FALSE),0)</f>
        <v>0</v>
      </c>
      <c r="W78" s="20">
        <f>IF(AND(NOT(ISBLANK(V78)),NOT(ISBLANK(VLOOKUP($F78,'ESv3 Allowances'!$A$3:$M$8, 9,FALSE)))),VLOOKUP(V$3,'ESv3 Allowances'!$B$23:$C$33,2,FALSE),0)</f>
        <v>0</v>
      </c>
      <c r="Y78" s="20">
        <f>IF(AND(NOT(ISBLANK(X78)),NOT(ISBLANK(VLOOKUP($F78,'ESv3 Allowances'!$A$3:$M$8, 10,FALSE)))),VLOOKUP(X$3,'ESv3 Allowances'!$B$23:$C$33,2,FALSE),0)</f>
        <v>0</v>
      </c>
      <c r="AA78" s="20">
        <f>IF(AND(NOT(ISBLANK(Z78)),NOT(ISBLANK(VLOOKUP($F78,'ESv3 Allowances'!$A$3:$M$8, 11,FALSE)))),VLOOKUP(Z$3,'ESv3 Allowances'!$B$23:$C$33,2,FALSE),0)</f>
        <v>0</v>
      </c>
      <c r="AC78" s="20">
        <f>IF(AND(NOT(ISBLANK(AB78)),NOT(ISBLANK(VLOOKUP($F78,'ESv3 Allowances'!$A$3:$M$8, 12,FALSE)))),VLOOKUP(AB$3,'ESv3 Allowances'!$B$23:$C$33,2,FALSE),0)</f>
        <v>0</v>
      </c>
      <c r="AE78" s="20">
        <f>IF(AND(NOT(ISBLANK(AD78)),NOT(ISBLANK(VLOOKUP($F78,'ESv3 Allowances'!$A$3:$M$8, 13,FALSE)))),VLOOKUP(AD$3,'ESv3 Allowances'!$B$23:$C$33,2,FALSE),0)</f>
        <v>0</v>
      </c>
      <c r="AG78" s="22">
        <f>VLOOKUP(IF(ISBLANK($H78),0,2)+IF(ISBLANK($I78),0,1),'ESv3 Allowances'!$A$38:$G$41,4,FALSE)</f>
        <v>14</v>
      </c>
      <c r="AI78" s="22">
        <f>VLOOKUP(IF(ISBLANK($H78),0,2)+IF(ISBLANK($I78),0,1),'ESv3 Allowances'!$A$38:$G$41,5,FALSE)</f>
        <v>10</v>
      </c>
      <c r="AK78" s="22">
        <f>VLOOKUP(IF(ISBLANK($H78),0,2)+IF(ISBLANK($I78),0,1),'ESv3 Allowances'!$A$38:$G$41,6,FALSE)</f>
        <v>0</v>
      </c>
      <c r="AM78" s="22">
        <f>VLOOKUP(IF(ISBLANK($H78),0,2)+IF(ISBLANK($I78),0,1),'ESv3 Allowances'!$A$38:$G$41,7,FALSE)</f>
        <v>0</v>
      </c>
      <c r="AO78" s="22">
        <f t="shared" si="7"/>
        <v>0</v>
      </c>
      <c r="AQ78" s="20">
        <f t="shared" si="8"/>
        <v>0</v>
      </c>
      <c r="AR78" s="21">
        <f t="shared" si="9"/>
        <v>0</v>
      </c>
      <c r="AS78" s="20" t="str">
        <f t="shared" si="10"/>
        <v/>
      </c>
      <c r="AT78" s="22" t="str">
        <f t="shared" si="11"/>
        <v/>
      </c>
      <c r="AU78" s="19"/>
      <c r="AV78" s="19"/>
      <c r="AW78" s="22" t="str">
        <f t="shared" si="12"/>
        <v/>
      </c>
      <c r="AX78" s="92" t="str">
        <f t="shared" si="13"/>
        <v/>
      </c>
      <c r="AY78" s="19"/>
      <c r="AZ78" s="99"/>
    </row>
    <row r="79" spans="5:52" x14ac:dyDescent="0.2">
      <c r="E79" s="17"/>
      <c r="G79" s="20">
        <f>IF(ISBLANK(F79),0,VLOOKUP($F79,'ESv3 Allowances'!$A$3:$B$8,2,FALSE))</f>
        <v>0</v>
      </c>
      <c r="K79" s="20">
        <f>IF(AND(NOT(ISBLANK(J79)),NOT(ISBLANK(VLOOKUP($F79,'ESv3 Allowances'!$A$3:$M$8,3,FALSE)))),VLOOKUP(J$3,'ESv3 Allowances'!$B$23:$C$33,2,FALSE),0)</f>
        <v>0</v>
      </c>
      <c r="M79" s="20">
        <f>IF(AND(NOT(ISBLANK(L79)),NOT(ISBLANK(VLOOKUP($F79,'ESv3 Allowances'!$A$3:$M$8,4,FALSE)))),VLOOKUP(L$3,'ESv3 Allowances'!$B$23:$C$33,2,FALSE),0)</f>
        <v>0</v>
      </c>
      <c r="O79" s="20">
        <f>IF(AND(NOT(ISBLANK(N79)),NOT(ISBLANK(VLOOKUP($F79,'ESv3 Allowances'!$A$3:$M$8,5,FALSE)))),VLOOKUP(N$3,'ESv3 Allowances'!$B$23:$C$33,2,FALSE),0)</f>
        <v>0</v>
      </c>
      <c r="Q79" s="20">
        <f>IF(AND(NOT(ISBLANK(P79)),NOT(ISBLANK(VLOOKUP($F79,'ESv3 Allowances'!$A$3:$M$8,6,FALSE)))),VLOOKUP(P$3,'ESv3 Allowances'!$B$23:$C$33,2,FALSE),0)</f>
        <v>0</v>
      </c>
      <c r="S79" s="20">
        <f>IF(AND(NOT(ISBLANK(R79)),NOT(ISBLANK(VLOOKUP($F79,'ESv3 Allowances'!$A$3:$M$8,7,FALSE)))),VLOOKUP(R$3,'ESv3 Allowances'!$B$23:$C$33,2,FALSE),0)</f>
        <v>0</v>
      </c>
      <c r="U79" s="20">
        <f>IF(AND(NOT(ISBLANK(T79)),ISBLANK(V79),NOT(ISBLANK(VLOOKUP($F79,'ESv3 Allowances'!$A$3:$M$8,8,FALSE)))),VLOOKUP(T$3,'ESv3 Allowances'!$B$23:$C$33,2,FALSE),0)</f>
        <v>0</v>
      </c>
      <c r="W79" s="20">
        <f>IF(AND(NOT(ISBLANK(V79)),NOT(ISBLANK(VLOOKUP($F79,'ESv3 Allowances'!$A$3:$M$8, 9,FALSE)))),VLOOKUP(V$3,'ESv3 Allowances'!$B$23:$C$33,2,FALSE),0)</f>
        <v>0</v>
      </c>
      <c r="Y79" s="20">
        <f>IF(AND(NOT(ISBLANK(X79)),NOT(ISBLANK(VLOOKUP($F79,'ESv3 Allowances'!$A$3:$M$8, 10,FALSE)))),VLOOKUP(X$3,'ESv3 Allowances'!$B$23:$C$33,2,FALSE),0)</f>
        <v>0</v>
      </c>
      <c r="AA79" s="20">
        <f>IF(AND(NOT(ISBLANK(Z79)),NOT(ISBLANK(VLOOKUP($F79,'ESv3 Allowances'!$A$3:$M$8, 11,FALSE)))),VLOOKUP(Z$3,'ESv3 Allowances'!$B$23:$C$33,2,FALSE),0)</f>
        <v>0</v>
      </c>
      <c r="AC79" s="20">
        <f>IF(AND(NOT(ISBLANK(AB79)),NOT(ISBLANK(VLOOKUP($F79,'ESv3 Allowances'!$A$3:$M$8, 12,FALSE)))),VLOOKUP(AB$3,'ESv3 Allowances'!$B$23:$C$33,2,FALSE),0)</f>
        <v>0</v>
      </c>
      <c r="AE79" s="20">
        <f>IF(AND(NOT(ISBLANK(AD79)),NOT(ISBLANK(VLOOKUP($F79,'ESv3 Allowances'!$A$3:$M$8, 13,FALSE)))),VLOOKUP(AD$3,'ESv3 Allowances'!$B$23:$C$33,2,FALSE),0)</f>
        <v>0</v>
      </c>
      <c r="AG79" s="22">
        <f>VLOOKUP(IF(ISBLANK($H79),0,2)+IF(ISBLANK($I79),0,1),'ESv3 Allowances'!$A$38:$G$41,4,FALSE)</f>
        <v>14</v>
      </c>
      <c r="AI79" s="22">
        <f>VLOOKUP(IF(ISBLANK($H79),0,2)+IF(ISBLANK($I79),0,1),'ESv3 Allowances'!$A$38:$G$41,5,FALSE)</f>
        <v>10</v>
      </c>
      <c r="AK79" s="22">
        <f>VLOOKUP(IF(ISBLANK($H79),0,2)+IF(ISBLANK($I79),0,1),'ESv3 Allowances'!$A$38:$G$41,6,FALSE)</f>
        <v>0</v>
      </c>
      <c r="AM79" s="22">
        <f>VLOOKUP(IF(ISBLANK($H79),0,2)+IF(ISBLANK($I79),0,1),'ESv3 Allowances'!$A$38:$G$41,7,FALSE)</f>
        <v>0</v>
      </c>
      <c r="AO79" s="22">
        <f t="shared" si="7"/>
        <v>0</v>
      </c>
      <c r="AQ79" s="20">
        <f t="shared" si="8"/>
        <v>0</v>
      </c>
      <c r="AR79" s="21">
        <f t="shared" si="9"/>
        <v>0</v>
      </c>
      <c r="AS79" s="20" t="str">
        <f t="shared" si="10"/>
        <v/>
      </c>
      <c r="AT79" s="22" t="str">
        <f t="shared" si="11"/>
        <v/>
      </c>
      <c r="AU79" s="19"/>
      <c r="AV79" s="19"/>
      <c r="AW79" s="22" t="str">
        <f t="shared" si="12"/>
        <v/>
      </c>
      <c r="AX79" s="92" t="str">
        <f t="shared" si="13"/>
        <v/>
      </c>
      <c r="AY79" s="19"/>
      <c r="AZ79" s="99"/>
    </row>
    <row r="80" spans="5:52" x14ac:dyDescent="0.2">
      <c r="E80" s="17"/>
      <c r="G80" s="20">
        <f>IF(ISBLANK(F80),0,VLOOKUP($F80,'ESv3 Allowances'!$A$3:$B$8,2,FALSE))</f>
        <v>0</v>
      </c>
      <c r="K80" s="20">
        <f>IF(AND(NOT(ISBLANK(J80)),NOT(ISBLANK(VLOOKUP($F80,'ESv3 Allowances'!$A$3:$M$8,3,FALSE)))),VLOOKUP(J$3,'ESv3 Allowances'!$B$23:$C$33,2,FALSE),0)</f>
        <v>0</v>
      </c>
      <c r="M80" s="20">
        <f>IF(AND(NOT(ISBLANK(L80)),NOT(ISBLANK(VLOOKUP($F80,'ESv3 Allowances'!$A$3:$M$8,4,FALSE)))),VLOOKUP(L$3,'ESv3 Allowances'!$B$23:$C$33,2,FALSE),0)</f>
        <v>0</v>
      </c>
      <c r="O80" s="20">
        <f>IF(AND(NOT(ISBLANK(N80)),NOT(ISBLANK(VLOOKUP($F80,'ESv3 Allowances'!$A$3:$M$8,5,FALSE)))),VLOOKUP(N$3,'ESv3 Allowances'!$B$23:$C$33,2,FALSE),0)</f>
        <v>0</v>
      </c>
      <c r="Q80" s="20">
        <f>IF(AND(NOT(ISBLANK(P80)),NOT(ISBLANK(VLOOKUP($F80,'ESv3 Allowances'!$A$3:$M$8,6,FALSE)))),VLOOKUP(P$3,'ESv3 Allowances'!$B$23:$C$33,2,FALSE),0)</f>
        <v>0</v>
      </c>
      <c r="S80" s="20">
        <f>IF(AND(NOT(ISBLANK(R80)),NOT(ISBLANK(VLOOKUP($F80,'ESv3 Allowances'!$A$3:$M$8,7,FALSE)))),VLOOKUP(R$3,'ESv3 Allowances'!$B$23:$C$33,2,FALSE),0)</f>
        <v>0</v>
      </c>
      <c r="U80" s="20">
        <f>IF(AND(NOT(ISBLANK(T80)),ISBLANK(V80),NOT(ISBLANK(VLOOKUP($F80,'ESv3 Allowances'!$A$3:$M$8,8,FALSE)))),VLOOKUP(T$3,'ESv3 Allowances'!$B$23:$C$33,2,FALSE),0)</f>
        <v>0</v>
      </c>
      <c r="W80" s="20">
        <f>IF(AND(NOT(ISBLANK(V80)),NOT(ISBLANK(VLOOKUP($F80,'ESv3 Allowances'!$A$3:$M$8, 9,FALSE)))),VLOOKUP(V$3,'ESv3 Allowances'!$B$23:$C$33,2,FALSE),0)</f>
        <v>0</v>
      </c>
      <c r="Y80" s="20">
        <f>IF(AND(NOT(ISBLANK(X80)),NOT(ISBLANK(VLOOKUP($F80,'ESv3 Allowances'!$A$3:$M$8, 10,FALSE)))),VLOOKUP(X$3,'ESv3 Allowances'!$B$23:$C$33,2,FALSE),0)</f>
        <v>0</v>
      </c>
      <c r="AA80" s="20">
        <f>IF(AND(NOT(ISBLANK(Z80)),NOT(ISBLANK(VLOOKUP($F80,'ESv3 Allowances'!$A$3:$M$8, 11,FALSE)))),VLOOKUP(Z$3,'ESv3 Allowances'!$B$23:$C$33,2,FALSE),0)</f>
        <v>0</v>
      </c>
      <c r="AC80" s="20">
        <f>IF(AND(NOT(ISBLANK(AB80)),NOT(ISBLANK(VLOOKUP($F80,'ESv3 Allowances'!$A$3:$M$8, 12,FALSE)))),VLOOKUP(AB$3,'ESv3 Allowances'!$B$23:$C$33,2,FALSE),0)</f>
        <v>0</v>
      </c>
      <c r="AE80" s="20">
        <f>IF(AND(NOT(ISBLANK(AD80)),NOT(ISBLANK(VLOOKUP($F80,'ESv3 Allowances'!$A$3:$M$8, 13,FALSE)))),VLOOKUP(AD$3,'ESv3 Allowances'!$B$23:$C$33,2,FALSE),0)</f>
        <v>0</v>
      </c>
      <c r="AG80" s="22">
        <f>VLOOKUP(IF(ISBLANK($H80),0,2)+IF(ISBLANK($I80),0,1),'ESv3 Allowances'!$A$38:$G$41,4,FALSE)</f>
        <v>14</v>
      </c>
      <c r="AI80" s="22">
        <f>VLOOKUP(IF(ISBLANK($H80),0,2)+IF(ISBLANK($I80),0,1),'ESv3 Allowances'!$A$38:$G$41,5,FALSE)</f>
        <v>10</v>
      </c>
      <c r="AK80" s="22">
        <f>VLOOKUP(IF(ISBLANK($H80),0,2)+IF(ISBLANK($I80),0,1),'ESv3 Allowances'!$A$38:$G$41,6,FALSE)</f>
        <v>0</v>
      </c>
      <c r="AM80" s="22">
        <f>VLOOKUP(IF(ISBLANK($H80),0,2)+IF(ISBLANK($I80),0,1),'ESv3 Allowances'!$A$38:$G$41,7,FALSE)</f>
        <v>0</v>
      </c>
      <c r="AO80" s="22">
        <f t="shared" si="7"/>
        <v>0</v>
      </c>
      <c r="AQ80" s="20">
        <f t="shared" si="8"/>
        <v>0</v>
      </c>
      <c r="AR80" s="21">
        <f t="shared" si="9"/>
        <v>0</v>
      </c>
      <c r="AS80" s="20" t="str">
        <f t="shared" si="10"/>
        <v/>
      </c>
      <c r="AT80" s="22" t="str">
        <f t="shared" si="11"/>
        <v/>
      </c>
      <c r="AU80" s="19"/>
      <c r="AV80" s="19"/>
      <c r="AW80" s="22" t="str">
        <f t="shared" si="12"/>
        <v/>
      </c>
      <c r="AX80" s="92" t="str">
        <f t="shared" si="13"/>
        <v/>
      </c>
      <c r="AY80" s="19"/>
      <c r="AZ80" s="99"/>
    </row>
    <row r="81" spans="5:52" x14ac:dyDescent="0.2">
      <c r="E81" s="17"/>
      <c r="G81" s="20">
        <f>IF(ISBLANK(F81),0,VLOOKUP($F81,'ESv3 Allowances'!$A$3:$B$8,2,FALSE))</f>
        <v>0</v>
      </c>
      <c r="K81" s="20">
        <f>IF(AND(NOT(ISBLANK(J81)),NOT(ISBLANK(VLOOKUP($F81,'ESv3 Allowances'!$A$3:$M$8,3,FALSE)))),VLOOKUP(J$3,'ESv3 Allowances'!$B$23:$C$33,2,FALSE),0)</f>
        <v>0</v>
      </c>
      <c r="M81" s="20">
        <f>IF(AND(NOT(ISBLANK(L81)),NOT(ISBLANK(VLOOKUP($F81,'ESv3 Allowances'!$A$3:$M$8,4,FALSE)))),VLOOKUP(L$3,'ESv3 Allowances'!$B$23:$C$33,2,FALSE),0)</f>
        <v>0</v>
      </c>
      <c r="O81" s="20">
        <f>IF(AND(NOT(ISBLANK(N81)),NOT(ISBLANK(VLOOKUP($F81,'ESv3 Allowances'!$A$3:$M$8,5,FALSE)))),VLOOKUP(N$3,'ESv3 Allowances'!$B$23:$C$33,2,FALSE),0)</f>
        <v>0</v>
      </c>
      <c r="Q81" s="20">
        <f>IF(AND(NOT(ISBLANK(P81)),NOT(ISBLANK(VLOOKUP($F81,'ESv3 Allowances'!$A$3:$M$8,6,FALSE)))),VLOOKUP(P$3,'ESv3 Allowances'!$B$23:$C$33,2,FALSE),0)</f>
        <v>0</v>
      </c>
      <c r="S81" s="20">
        <f>IF(AND(NOT(ISBLANK(R81)),NOT(ISBLANK(VLOOKUP($F81,'ESv3 Allowances'!$A$3:$M$8,7,FALSE)))),VLOOKUP(R$3,'ESv3 Allowances'!$B$23:$C$33,2,FALSE),0)</f>
        <v>0</v>
      </c>
      <c r="U81" s="20">
        <f>IF(AND(NOT(ISBLANK(T81)),ISBLANK(V81),NOT(ISBLANK(VLOOKUP($F81,'ESv3 Allowances'!$A$3:$M$8,8,FALSE)))),VLOOKUP(T$3,'ESv3 Allowances'!$B$23:$C$33,2,FALSE),0)</f>
        <v>0</v>
      </c>
      <c r="W81" s="20">
        <f>IF(AND(NOT(ISBLANK(V81)),NOT(ISBLANK(VLOOKUP($F81,'ESv3 Allowances'!$A$3:$M$8, 9,FALSE)))),VLOOKUP(V$3,'ESv3 Allowances'!$B$23:$C$33,2,FALSE),0)</f>
        <v>0</v>
      </c>
      <c r="Y81" s="20">
        <f>IF(AND(NOT(ISBLANK(X81)),NOT(ISBLANK(VLOOKUP($F81,'ESv3 Allowances'!$A$3:$M$8, 10,FALSE)))),VLOOKUP(X$3,'ESv3 Allowances'!$B$23:$C$33,2,FALSE),0)</f>
        <v>0</v>
      </c>
      <c r="AA81" s="20">
        <f>IF(AND(NOT(ISBLANK(Z81)),NOT(ISBLANK(VLOOKUP($F81,'ESv3 Allowances'!$A$3:$M$8, 11,FALSE)))),VLOOKUP(Z$3,'ESv3 Allowances'!$B$23:$C$33,2,FALSE),0)</f>
        <v>0</v>
      </c>
      <c r="AC81" s="20">
        <f>IF(AND(NOT(ISBLANK(AB81)),NOT(ISBLANK(VLOOKUP($F81,'ESv3 Allowances'!$A$3:$M$8, 12,FALSE)))),VLOOKUP(AB$3,'ESv3 Allowances'!$B$23:$C$33,2,FALSE),0)</f>
        <v>0</v>
      </c>
      <c r="AE81" s="20">
        <f>IF(AND(NOT(ISBLANK(AD81)),NOT(ISBLANK(VLOOKUP($F81,'ESv3 Allowances'!$A$3:$M$8, 13,FALSE)))),VLOOKUP(AD$3,'ESv3 Allowances'!$B$23:$C$33,2,FALSE),0)</f>
        <v>0</v>
      </c>
      <c r="AG81" s="22">
        <f>VLOOKUP(IF(ISBLANK($H81),0,2)+IF(ISBLANK($I81),0,1),'ESv3 Allowances'!$A$38:$G$41,4,FALSE)</f>
        <v>14</v>
      </c>
      <c r="AI81" s="22">
        <f>VLOOKUP(IF(ISBLANK($H81),0,2)+IF(ISBLANK($I81),0,1),'ESv3 Allowances'!$A$38:$G$41,5,FALSE)</f>
        <v>10</v>
      </c>
      <c r="AK81" s="22">
        <f>VLOOKUP(IF(ISBLANK($H81),0,2)+IF(ISBLANK($I81),0,1),'ESv3 Allowances'!$A$38:$G$41,6,FALSE)</f>
        <v>0</v>
      </c>
      <c r="AM81" s="22">
        <f>VLOOKUP(IF(ISBLANK($H81),0,2)+IF(ISBLANK($I81),0,1),'ESv3 Allowances'!$A$38:$G$41,7,FALSE)</f>
        <v>0</v>
      </c>
      <c r="AO81" s="22">
        <f t="shared" si="7"/>
        <v>0</v>
      </c>
      <c r="AQ81" s="20">
        <f t="shared" si="8"/>
        <v>0</v>
      </c>
      <c r="AR81" s="21">
        <f t="shared" si="9"/>
        <v>0</v>
      </c>
      <c r="AS81" s="20" t="str">
        <f t="shared" si="10"/>
        <v/>
      </c>
      <c r="AT81" s="22" t="str">
        <f t="shared" si="11"/>
        <v/>
      </c>
      <c r="AU81" s="19"/>
      <c r="AV81" s="19"/>
      <c r="AW81" s="22" t="str">
        <f>IF(ISBLANK(F81),"",AS81+AV81)</f>
        <v/>
      </c>
      <c r="AX81" s="92" t="str">
        <f t="shared" si="13"/>
        <v/>
      </c>
      <c r="AY81" s="19"/>
      <c r="AZ81" s="99"/>
    </row>
    <row r="82" spans="5:52" x14ac:dyDescent="0.2">
      <c r="E82" s="17"/>
      <c r="G82" s="20">
        <f>IF(ISBLANK(F82),0,VLOOKUP($F82,'ESv3 Allowances'!$A$3:$B$8,2,FALSE))</f>
        <v>0</v>
      </c>
      <c r="K82" s="20">
        <f>IF(AND(NOT(ISBLANK(J82)),NOT(ISBLANK(VLOOKUP($F82,'ESv3 Allowances'!$A$3:$M$8,3,FALSE)))),VLOOKUP(J$3,'ESv3 Allowances'!$B$23:$C$33,2,FALSE),0)</f>
        <v>0</v>
      </c>
      <c r="M82" s="20">
        <f>IF(AND(NOT(ISBLANK(L82)),NOT(ISBLANK(VLOOKUP($F82,'ESv3 Allowances'!$A$3:$M$8,4,FALSE)))),VLOOKUP(L$3,'ESv3 Allowances'!$B$23:$C$33,2,FALSE),0)</f>
        <v>0</v>
      </c>
      <c r="O82" s="20">
        <f>IF(AND(NOT(ISBLANK(N82)),NOT(ISBLANK(VLOOKUP($F82,'ESv3 Allowances'!$A$3:$M$8,5,FALSE)))),VLOOKUP(N$3,'ESv3 Allowances'!$B$23:$C$33,2,FALSE),0)</f>
        <v>0</v>
      </c>
      <c r="Q82" s="20">
        <f>IF(AND(NOT(ISBLANK(P82)),NOT(ISBLANK(VLOOKUP($F82,'ESv3 Allowances'!$A$3:$M$8,6,FALSE)))),VLOOKUP(P$3,'ESv3 Allowances'!$B$23:$C$33,2,FALSE),0)</f>
        <v>0</v>
      </c>
      <c r="S82" s="20">
        <f>IF(AND(NOT(ISBLANK(R82)),NOT(ISBLANK(VLOOKUP($F82,'ESv3 Allowances'!$A$3:$M$8,7,FALSE)))),VLOOKUP(R$3,'ESv3 Allowances'!$B$23:$C$33,2,FALSE),0)</f>
        <v>0</v>
      </c>
      <c r="U82" s="20">
        <f>IF(AND(NOT(ISBLANK(T82)),ISBLANK(V82),NOT(ISBLANK(VLOOKUP($F82,'ESv3 Allowances'!$A$3:$M$8,8,FALSE)))),VLOOKUP(T$3,'ESv3 Allowances'!$B$23:$C$33,2,FALSE),0)</f>
        <v>0</v>
      </c>
      <c r="W82" s="20">
        <f>IF(AND(NOT(ISBLANK(V82)),NOT(ISBLANK(VLOOKUP($F82,'ESv3 Allowances'!$A$3:$M$8, 9,FALSE)))),VLOOKUP(V$3,'ESv3 Allowances'!$B$23:$C$33,2,FALSE),0)</f>
        <v>0</v>
      </c>
      <c r="Y82" s="20">
        <f>IF(AND(NOT(ISBLANK(X82)),NOT(ISBLANK(VLOOKUP($F82,'ESv3 Allowances'!$A$3:$M$8, 10,FALSE)))),VLOOKUP(X$3,'ESv3 Allowances'!$B$23:$C$33,2,FALSE),0)</f>
        <v>0</v>
      </c>
      <c r="AA82" s="20">
        <f>IF(AND(NOT(ISBLANK(Z82)),NOT(ISBLANK(VLOOKUP($F82,'ESv3 Allowances'!$A$3:$M$8, 11,FALSE)))),VLOOKUP(Z$3,'ESv3 Allowances'!$B$23:$C$33,2,FALSE),0)</f>
        <v>0</v>
      </c>
      <c r="AC82" s="20">
        <f>IF(AND(NOT(ISBLANK(AB82)),NOT(ISBLANK(VLOOKUP($F82,'ESv3 Allowances'!$A$3:$M$8, 12,FALSE)))),VLOOKUP(AB$3,'ESv3 Allowances'!$B$23:$C$33,2,FALSE),0)</f>
        <v>0</v>
      </c>
      <c r="AE82" s="20">
        <f>IF(AND(NOT(ISBLANK(AD82)),NOT(ISBLANK(VLOOKUP($F82,'ESv3 Allowances'!$A$3:$M$8, 13,FALSE)))),VLOOKUP(AD$3,'ESv3 Allowances'!$B$23:$C$33,2,FALSE),0)</f>
        <v>0</v>
      </c>
      <c r="AG82" s="22">
        <f>VLOOKUP(IF(ISBLANK($H82),0,2)+IF(ISBLANK($I82),0,1),'ESv3 Allowances'!$A$38:$G$41,4,FALSE)</f>
        <v>14</v>
      </c>
      <c r="AI82" s="22">
        <f>VLOOKUP(IF(ISBLANK($H82),0,2)+IF(ISBLANK($I82),0,1),'ESv3 Allowances'!$A$38:$G$41,5,FALSE)</f>
        <v>10</v>
      </c>
      <c r="AK82" s="22">
        <f>VLOOKUP(IF(ISBLANK($H82),0,2)+IF(ISBLANK($I82),0,1),'ESv3 Allowances'!$A$38:$G$41,6,FALSE)</f>
        <v>0</v>
      </c>
      <c r="AM82" s="22">
        <f>VLOOKUP(IF(ISBLANK($H82),0,2)+IF(ISBLANK($I82),0,1),'ESv3 Allowances'!$A$38:$G$41,7,FALSE)</f>
        <v>0</v>
      </c>
      <c r="AO82" s="22">
        <f t="shared" si="7"/>
        <v>0</v>
      </c>
      <c r="AQ82" s="20">
        <f t="shared" si="8"/>
        <v>0</v>
      </c>
      <c r="AR82" s="21">
        <f t="shared" si="9"/>
        <v>0</v>
      </c>
      <c r="AS82" s="20" t="str">
        <f t="shared" si="10"/>
        <v/>
      </c>
      <c r="AT82" s="22" t="str">
        <f t="shared" si="11"/>
        <v/>
      </c>
      <c r="AU82" s="19"/>
      <c r="AV82" s="19"/>
      <c r="AW82" s="22" t="str">
        <f t="shared" ref="AW82:AW102" si="14">IF(ISBLANK(F82),"",AS82+AV82)</f>
        <v/>
      </c>
      <c r="AX82" s="92" t="str">
        <f t="shared" si="13"/>
        <v/>
      </c>
      <c r="AY82" s="19"/>
      <c r="AZ82" s="99"/>
    </row>
    <row r="83" spans="5:52" x14ac:dyDescent="0.2">
      <c r="E83" s="17"/>
      <c r="G83" s="20">
        <f>IF(ISBLANK(F83),0,VLOOKUP($F83,'ESv3 Allowances'!$A$3:$B$8,2,FALSE))</f>
        <v>0</v>
      </c>
      <c r="K83" s="20">
        <f>IF(AND(NOT(ISBLANK(J83)),NOT(ISBLANK(VLOOKUP($F83,'ESv3 Allowances'!$A$3:$M$8,3,FALSE)))),VLOOKUP(J$3,'ESv3 Allowances'!$B$23:$C$33,2,FALSE),0)</f>
        <v>0</v>
      </c>
      <c r="M83" s="20">
        <f>IF(AND(NOT(ISBLANK(L83)),NOT(ISBLANK(VLOOKUP($F83,'ESv3 Allowances'!$A$3:$M$8,4,FALSE)))),VLOOKUP(L$3,'ESv3 Allowances'!$B$23:$C$33,2,FALSE),0)</f>
        <v>0</v>
      </c>
      <c r="O83" s="20">
        <f>IF(AND(NOT(ISBLANK(N83)),NOT(ISBLANK(VLOOKUP($F83,'ESv3 Allowances'!$A$3:$M$8,5,FALSE)))),VLOOKUP(N$3,'ESv3 Allowances'!$B$23:$C$33,2,FALSE),0)</f>
        <v>0</v>
      </c>
      <c r="Q83" s="20">
        <f>IF(AND(NOT(ISBLANK(P83)),NOT(ISBLANK(VLOOKUP($F83,'ESv3 Allowances'!$A$3:$M$8,6,FALSE)))),VLOOKUP(P$3,'ESv3 Allowances'!$B$23:$C$33,2,FALSE),0)</f>
        <v>0</v>
      </c>
      <c r="S83" s="20">
        <f>IF(AND(NOT(ISBLANK(R83)),NOT(ISBLANK(VLOOKUP($F83,'ESv3 Allowances'!$A$3:$M$8,7,FALSE)))),VLOOKUP(R$3,'ESv3 Allowances'!$B$23:$C$33,2,FALSE),0)</f>
        <v>0</v>
      </c>
      <c r="U83" s="20">
        <f>IF(AND(NOT(ISBLANK(T83)),ISBLANK(V83),NOT(ISBLANK(VLOOKUP($F83,'ESv3 Allowances'!$A$3:$M$8,8,FALSE)))),VLOOKUP(T$3,'ESv3 Allowances'!$B$23:$C$33,2,FALSE),0)</f>
        <v>0</v>
      </c>
      <c r="W83" s="20">
        <f>IF(AND(NOT(ISBLANK(V83)),NOT(ISBLANK(VLOOKUP($F83,'ESv3 Allowances'!$A$3:$M$8, 9,FALSE)))),VLOOKUP(V$3,'ESv3 Allowances'!$B$23:$C$33,2,FALSE),0)</f>
        <v>0</v>
      </c>
      <c r="Y83" s="20">
        <f>IF(AND(NOT(ISBLANK(X83)),NOT(ISBLANK(VLOOKUP($F83,'ESv3 Allowances'!$A$3:$M$8, 10,FALSE)))),VLOOKUP(X$3,'ESv3 Allowances'!$B$23:$C$33,2,FALSE),0)</f>
        <v>0</v>
      </c>
      <c r="AA83" s="20">
        <f>IF(AND(NOT(ISBLANK(Z83)),NOT(ISBLANK(VLOOKUP($F83,'ESv3 Allowances'!$A$3:$M$8, 11,FALSE)))),VLOOKUP(Z$3,'ESv3 Allowances'!$B$23:$C$33,2,FALSE),0)</f>
        <v>0</v>
      </c>
      <c r="AC83" s="20">
        <f>IF(AND(NOT(ISBLANK(AB83)),NOT(ISBLANK(VLOOKUP($F83,'ESv3 Allowances'!$A$3:$M$8, 12,FALSE)))),VLOOKUP(AB$3,'ESv3 Allowances'!$B$23:$C$33,2,FALSE),0)</f>
        <v>0</v>
      </c>
      <c r="AE83" s="20">
        <f>IF(AND(NOT(ISBLANK(AD83)),NOT(ISBLANK(VLOOKUP($F83,'ESv3 Allowances'!$A$3:$M$8, 13,FALSE)))),VLOOKUP(AD$3,'ESv3 Allowances'!$B$23:$C$33,2,FALSE),0)</f>
        <v>0</v>
      </c>
      <c r="AG83" s="22">
        <f>VLOOKUP(IF(ISBLANK($H83),0,2)+IF(ISBLANK($I83),0,1),'ESv3 Allowances'!$A$38:$G$41,4,FALSE)</f>
        <v>14</v>
      </c>
      <c r="AI83" s="22">
        <f>VLOOKUP(IF(ISBLANK($H83),0,2)+IF(ISBLANK($I83),0,1),'ESv3 Allowances'!$A$38:$G$41,5,FALSE)</f>
        <v>10</v>
      </c>
      <c r="AK83" s="22">
        <f>VLOOKUP(IF(ISBLANK($H83),0,2)+IF(ISBLANK($I83),0,1),'ESv3 Allowances'!$A$38:$G$41,6,FALSE)</f>
        <v>0</v>
      </c>
      <c r="AM83" s="22">
        <f>VLOOKUP(IF(ISBLANK($H83),0,2)+IF(ISBLANK($I83),0,1),'ESv3 Allowances'!$A$38:$G$41,7,FALSE)</f>
        <v>0</v>
      </c>
      <c r="AO83" s="22">
        <f t="shared" si="7"/>
        <v>0</v>
      </c>
      <c r="AQ83" s="20">
        <f t="shared" si="8"/>
        <v>0</v>
      </c>
      <c r="AR83" s="21">
        <f t="shared" si="9"/>
        <v>0</v>
      </c>
      <c r="AS83" s="20" t="str">
        <f t="shared" si="10"/>
        <v/>
      </c>
      <c r="AT83" s="22" t="str">
        <f t="shared" si="11"/>
        <v/>
      </c>
      <c r="AU83" s="19"/>
      <c r="AV83" s="19"/>
      <c r="AW83" s="22" t="str">
        <f t="shared" si="14"/>
        <v/>
      </c>
      <c r="AX83" s="92" t="str">
        <f t="shared" si="13"/>
        <v/>
      </c>
      <c r="AY83" s="19"/>
      <c r="AZ83" s="99"/>
    </row>
    <row r="84" spans="5:52" x14ac:dyDescent="0.2">
      <c r="E84" s="17"/>
      <c r="G84" s="20">
        <f>IF(ISBLANK(F84),0,VLOOKUP($F84,'ESv3 Allowances'!$A$3:$B$8,2,FALSE))</f>
        <v>0</v>
      </c>
      <c r="K84" s="20">
        <f>IF(AND(NOT(ISBLANK(J84)),NOT(ISBLANK(VLOOKUP($F84,'ESv3 Allowances'!$A$3:$M$8,3,FALSE)))),VLOOKUP(J$3,'ESv3 Allowances'!$B$23:$C$33,2,FALSE),0)</f>
        <v>0</v>
      </c>
      <c r="M84" s="20">
        <f>IF(AND(NOT(ISBLANK(L84)),NOT(ISBLANK(VLOOKUP($F84,'ESv3 Allowances'!$A$3:$M$8,4,FALSE)))),VLOOKUP(L$3,'ESv3 Allowances'!$B$23:$C$33,2,FALSE),0)</f>
        <v>0</v>
      </c>
      <c r="O84" s="20">
        <f>IF(AND(NOT(ISBLANK(N84)),NOT(ISBLANK(VLOOKUP($F84,'ESv3 Allowances'!$A$3:$M$8,5,FALSE)))),VLOOKUP(N$3,'ESv3 Allowances'!$B$23:$C$33,2,FALSE),0)</f>
        <v>0</v>
      </c>
      <c r="Q84" s="20">
        <f>IF(AND(NOT(ISBLANK(P84)),NOT(ISBLANK(VLOOKUP($F84,'ESv3 Allowances'!$A$3:$M$8,6,FALSE)))),VLOOKUP(P$3,'ESv3 Allowances'!$B$23:$C$33,2,FALSE),0)</f>
        <v>0</v>
      </c>
      <c r="S84" s="20">
        <f>IF(AND(NOT(ISBLANK(R84)),NOT(ISBLANK(VLOOKUP($F84,'ESv3 Allowances'!$A$3:$M$8,7,FALSE)))),VLOOKUP(R$3,'ESv3 Allowances'!$B$23:$C$33,2,FALSE),0)</f>
        <v>0</v>
      </c>
      <c r="U84" s="20">
        <f>IF(AND(NOT(ISBLANK(T84)),ISBLANK(V84),NOT(ISBLANK(VLOOKUP($F84,'ESv3 Allowances'!$A$3:$M$8,8,FALSE)))),VLOOKUP(T$3,'ESv3 Allowances'!$B$23:$C$33,2,FALSE),0)</f>
        <v>0</v>
      </c>
      <c r="W84" s="20">
        <f>IF(AND(NOT(ISBLANK(V84)),NOT(ISBLANK(VLOOKUP($F84,'ESv3 Allowances'!$A$3:$M$8, 9,FALSE)))),VLOOKUP(V$3,'ESv3 Allowances'!$B$23:$C$33,2,FALSE),0)</f>
        <v>0</v>
      </c>
      <c r="Y84" s="20">
        <f>IF(AND(NOT(ISBLANK(X84)),NOT(ISBLANK(VLOOKUP($F84,'ESv3 Allowances'!$A$3:$M$8, 10,FALSE)))),VLOOKUP(X$3,'ESv3 Allowances'!$B$23:$C$33,2,FALSE),0)</f>
        <v>0</v>
      </c>
      <c r="AA84" s="20">
        <f>IF(AND(NOT(ISBLANK(Z84)),NOT(ISBLANK(VLOOKUP($F84,'ESv3 Allowances'!$A$3:$M$8, 11,FALSE)))),VLOOKUP(Z$3,'ESv3 Allowances'!$B$23:$C$33,2,FALSE),0)</f>
        <v>0</v>
      </c>
      <c r="AC84" s="20">
        <f>IF(AND(NOT(ISBLANK(AB84)),NOT(ISBLANK(VLOOKUP($F84,'ESv3 Allowances'!$A$3:$M$8, 12,FALSE)))),VLOOKUP(AB$3,'ESv3 Allowances'!$B$23:$C$33,2,FALSE),0)</f>
        <v>0</v>
      </c>
      <c r="AE84" s="20">
        <f>IF(AND(NOT(ISBLANK(AD84)),NOT(ISBLANK(VLOOKUP($F84,'ESv3 Allowances'!$A$3:$M$8, 13,FALSE)))),VLOOKUP(AD$3,'ESv3 Allowances'!$B$23:$C$33,2,FALSE),0)</f>
        <v>0</v>
      </c>
      <c r="AG84" s="22">
        <f>VLOOKUP(IF(ISBLANK($H84),0,2)+IF(ISBLANK($I84),0,1),'ESv3 Allowances'!$A$38:$G$41,4,FALSE)</f>
        <v>14</v>
      </c>
      <c r="AI84" s="22">
        <f>VLOOKUP(IF(ISBLANK($H84),0,2)+IF(ISBLANK($I84),0,1),'ESv3 Allowances'!$A$38:$G$41,5,FALSE)</f>
        <v>10</v>
      </c>
      <c r="AK84" s="22">
        <f>VLOOKUP(IF(ISBLANK($H84),0,2)+IF(ISBLANK($I84),0,1),'ESv3 Allowances'!$A$38:$G$41,6,FALSE)</f>
        <v>0</v>
      </c>
      <c r="AM84" s="22">
        <f>VLOOKUP(IF(ISBLANK($H84),0,2)+IF(ISBLANK($I84),0,1),'ESv3 Allowances'!$A$38:$G$41,7,FALSE)</f>
        <v>0</v>
      </c>
      <c r="AO84" s="22">
        <f t="shared" si="7"/>
        <v>0</v>
      </c>
      <c r="AQ84" s="20">
        <f t="shared" si="8"/>
        <v>0</v>
      </c>
      <c r="AR84" s="21">
        <f t="shared" si="9"/>
        <v>0</v>
      </c>
      <c r="AS84" s="20" t="str">
        <f t="shared" si="10"/>
        <v/>
      </c>
      <c r="AT84" s="22" t="str">
        <f t="shared" si="11"/>
        <v/>
      </c>
      <c r="AU84" s="19"/>
      <c r="AV84" s="19"/>
      <c r="AW84" s="22" t="str">
        <f t="shared" si="14"/>
        <v/>
      </c>
      <c r="AX84" s="92" t="str">
        <f t="shared" si="13"/>
        <v/>
      </c>
      <c r="AY84" s="19"/>
      <c r="AZ84" s="99"/>
    </row>
    <row r="85" spans="5:52" x14ac:dyDescent="0.2">
      <c r="E85" s="17"/>
      <c r="G85" s="20">
        <f>IF(ISBLANK(F85),0,VLOOKUP($F85,'ESv3 Allowances'!$A$3:$B$8,2,FALSE))</f>
        <v>0</v>
      </c>
      <c r="K85" s="20">
        <f>IF(AND(NOT(ISBLANK(J85)),NOT(ISBLANK(VLOOKUP($F85,'ESv3 Allowances'!$A$3:$M$8,3,FALSE)))),VLOOKUP(J$3,'ESv3 Allowances'!$B$23:$C$33,2,FALSE),0)</f>
        <v>0</v>
      </c>
      <c r="M85" s="20">
        <f>IF(AND(NOT(ISBLANK(L85)),NOT(ISBLANK(VLOOKUP($F85,'ESv3 Allowances'!$A$3:$M$8,4,FALSE)))),VLOOKUP(L$3,'ESv3 Allowances'!$B$23:$C$33,2,FALSE),0)</f>
        <v>0</v>
      </c>
      <c r="O85" s="20">
        <f>IF(AND(NOT(ISBLANK(N85)),NOT(ISBLANK(VLOOKUP($F85,'ESv3 Allowances'!$A$3:$M$8,5,FALSE)))),VLOOKUP(N$3,'ESv3 Allowances'!$B$23:$C$33,2,FALSE),0)</f>
        <v>0</v>
      </c>
      <c r="Q85" s="20">
        <f>IF(AND(NOT(ISBLANK(P85)),NOT(ISBLANK(VLOOKUP($F85,'ESv3 Allowances'!$A$3:$M$8,6,FALSE)))),VLOOKUP(P$3,'ESv3 Allowances'!$B$23:$C$33,2,FALSE),0)</f>
        <v>0</v>
      </c>
      <c r="S85" s="20">
        <f>IF(AND(NOT(ISBLANK(R85)),NOT(ISBLANK(VLOOKUP($F85,'ESv3 Allowances'!$A$3:$M$8,7,FALSE)))),VLOOKUP(R$3,'ESv3 Allowances'!$B$23:$C$33,2,FALSE),0)</f>
        <v>0</v>
      </c>
      <c r="U85" s="20">
        <f>IF(AND(NOT(ISBLANK(T85)),ISBLANK(V85),NOT(ISBLANK(VLOOKUP($F85,'ESv3 Allowances'!$A$3:$M$8,8,FALSE)))),VLOOKUP(T$3,'ESv3 Allowances'!$B$23:$C$33,2,FALSE),0)</f>
        <v>0</v>
      </c>
      <c r="W85" s="20">
        <f>IF(AND(NOT(ISBLANK(V85)),NOT(ISBLANK(VLOOKUP($F85,'ESv3 Allowances'!$A$3:$M$8, 9,FALSE)))),VLOOKUP(V$3,'ESv3 Allowances'!$B$23:$C$33,2,FALSE),0)</f>
        <v>0</v>
      </c>
      <c r="Y85" s="20">
        <f>IF(AND(NOT(ISBLANK(X85)),NOT(ISBLANK(VLOOKUP($F85,'ESv3 Allowances'!$A$3:$M$8, 10,FALSE)))),VLOOKUP(X$3,'ESv3 Allowances'!$B$23:$C$33,2,FALSE),0)</f>
        <v>0</v>
      </c>
      <c r="AA85" s="20">
        <f>IF(AND(NOT(ISBLANK(Z85)),NOT(ISBLANK(VLOOKUP($F85,'ESv3 Allowances'!$A$3:$M$8, 11,FALSE)))),VLOOKUP(Z$3,'ESv3 Allowances'!$B$23:$C$33,2,FALSE),0)</f>
        <v>0</v>
      </c>
      <c r="AC85" s="20">
        <f>IF(AND(NOT(ISBLANK(AB85)),NOT(ISBLANK(VLOOKUP($F85,'ESv3 Allowances'!$A$3:$M$8, 12,FALSE)))),VLOOKUP(AB$3,'ESv3 Allowances'!$B$23:$C$33,2,FALSE),0)</f>
        <v>0</v>
      </c>
      <c r="AE85" s="20">
        <f>IF(AND(NOT(ISBLANK(AD85)),NOT(ISBLANK(VLOOKUP($F85,'ESv3 Allowances'!$A$3:$M$8, 13,FALSE)))),VLOOKUP(AD$3,'ESv3 Allowances'!$B$23:$C$33,2,FALSE),0)</f>
        <v>0</v>
      </c>
      <c r="AG85" s="22">
        <f>VLOOKUP(IF(ISBLANK($H85),0,2)+IF(ISBLANK($I85),0,1),'ESv3 Allowances'!$A$38:$G$41,4,FALSE)</f>
        <v>14</v>
      </c>
      <c r="AI85" s="22">
        <f>VLOOKUP(IF(ISBLANK($H85),0,2)+IF(ISBLANK($I85),0,1),'ESv3 Allowances'!$A$38:$G$41,5,FALSE)</f>
        <v>10</v>
      </c>
      <c r="AK85" s="22">
        <f>VLOOKUP(IF(ISBLANK($H85),0,2)+IF(ISBLANK($I85),0,1),'ESv3 Allowances'!$A$38:$G$41,6,FALSE)</f>
        <v>0</v>
      </c>
      <c r="AM85" s="22">
        <f>VLOOKUP(IF(ISBLANK($H85),0,2)+IF(ISBLANK($I85),0,1),'ESv3 Allowances'!$A$38:$G$41,7,FALSE)</f>
        <v>0</v>
      </c>
      <c r="AO85" s="22">
        <f t="shared" si="7"/>
        <v>0</v>
      </c>
      <c r="AQ85" s="20">
        <f t="shared" si="8"/>
        <v>0</v>
      </c>
      <c r="AR85" s="21">
        <f t="shared" si="9"/>
        <v>0</v>
      </c>
      <c r="AS85" s="20" t="str">
        <f t="shared" si="10"/>
        <v/>
      </c>
      <c r="AT85" s="22" t="str">
        <f t="shared" si="11"/>
        <v/>
      </c>
      <c r="AU85" s="19"/>
      <c r="AV85" s="19"/>
      <c r="AW85" s="22" t="str">
        <f t="shared" si="14"/>
        <v/>
      </c>
      <c r="AX85" s="92" t="str">
        <f t="shared" si="13"/>
        <v/>
      </c>
      <c r="AY85" s="19"/>
      <c r="AZ85" s="99"/>
    </row>
    <row r="86" spans="5:52" x14ac:dyDescent="0.2">
      <c r="E86" s="17"/>
      <c r="G86" s="20">
        <f>IF(ISBLANK(F86),0,VLOOKUP($F86,'ESv3 Allowances'!$A$3:$B$8,2,FALSE))</f>
        <v>0</v>
      </c>
      <c r="K86" s="20">
        <f>IF(AND(NOT(ISBLANK(J86)),NOT(ISBLANK(VLOOKUP($F86,'ESv3 Allowances'!$A$3:$M$8,3,FALSE)))),VLOOKUP(J$3,'ESv3 Allowances'!$B$23:$C$33,2,FALSE),0)</f>
        <v>0</v>
      </c>
      <c r="M86" s="20">
        <f>IF(AND(NOT(ISBLANK(L86)),NOT(ISBLANK(VLOOKUP($F86,'ESv3 Allowances'!$A$3:$M$8,4,FALSE)))),VLOOKUP(L$3,'ESv3 Allowances'!$B$23:$C$33,2,FALSE),0)</f>
        <v>0</v>
      </c>
      <c r="O86" s="20">
        <f>IF(AND(NOT(ISBLANK(N86)),NOT(ISBLANK(VLOOKUP($F86,'ESv3 Allowances'!$A$3:$M$8,5,FALSE)))),VLOOKUP(N$3,'ESv3 Allowances'!$B$23:$C$33,2,FALSE),0)</f>
        <v>0</v>
      </c>
      <c r="Q86" s="20">
        <f>IF(AND(NOT(ISBLANK(P86)),NOT(ISBLANK(VLOOKUP($F86,'ESv3 Allowances'!$A$3:$M$8,6,FALSE)))),VLOOKUP(P$3,'ESv3 Allowances'!$B$23:$C$33,2,FALSE),0)</f>
        <v>0</v>
      </c>
      <c r="S86" s="20">
        <f>IF(AND(NOT(ISBLANK(R86)),NOT(ISBLANK(VLOOKUP($F86,'ESv3 Allowances'!$A$3:$M$8,7,FALSE)))),VLOOKUP(R$3,'ESv3 Allowances'!$B$23:$C$33,2,FALSE),0)</f>
        <v>0</v>
      </c>
      <c r="U86" s="20">
        <f>IF(AND(NOT(ISBLANK(T86)),ISBLANK(V86),NOT(ISBLANK(VLOOKUP($F86,'ESv3 Allowances'!$A$3:$M$8,8,FALSE)))),VLOOKUP(T$3,'ESv3 Allowances'!$B$23:$C$33,2,FALSE),0)</f>
        <v>0</v>
      </c>
      <c r="W86" s="20">
        <f>IF(AND(NOT(ISBLANK(V86)),NOT(ISBLANK(VLOOKUP($F86,'ESv3 Allowances'!$A$3:$M$8, 9,FALSE)))),VLOOKUP(V$3,'ESv3 Allowances'!$B$23:$C$33,2,FALSE),0)</f>
        <v>0</v>
      </c>
      <c r="Y86" s="20">
        <f>IF(AND(NOT(ISBLANK(X86)),NOT(ISBLANK(VLOOKUP($F86,'ESv3 Allowances'!$A$3:$M$8, 10,FALSE)))),VLOOKUP(X$3,'ESv3 Allowances'!$B$23:$C$33,2,FALSE),0)</f>
        <v>0</v>
      </c>
      <c r="AA86" s="20">
        <f>IF(AND(NOT(ISBLANK(Z86)),NOT(ISBLANK(VLOOKUP($F86,'ESv3 Allowances'!$A$3:$M$8, 11,FALSE)))),VLOOKUP(Z$3,'ESv3 Allowances'!$B$23:$C$33,2,FALSE),0)</f>
        <v>0</v>
      </c>
      <c r="AC86" s="20">
        <f>IF(AND(NOT(ISBLANK(AB86)),NOT(ISBLANK(VLOOKUP($F86,'ESv3 Allowances'!$A$3:$M$8, 12,FALSE)))),VLOOKUP(AB$3,'ESv3 Allowances'!$B$23:$C$33,2,FALSE),0)</f>
        <v>0</v>
      </c>
      <c r="AE86" s="20">
        <f>IF(AND(NOT(ISBLANK(AD86)),NOT(ISBLANK(VLOOKUP($F86,'ESv3 Allowances'!$A$3:$M$8, 13,FALSE)))),VLOOKUP(AD$3,'ESv3 Allowances'!$B$23:$C$33,2,FALSE),0)</f>
        <v>0</v>
      </c>
      <c r="AG86" s="22">
        <f>VLOOKUP(IF(ISBLANK($H86),0,2)+IF(ISBLANK($I86),0,1),'ESv3 Allowances'!$A$38:$G$41,4,FALSE)</f>
        <v>14</v>
      </c>
      <c r="AI86" s="22">
        <f>VLOOKUP(IF(ISBLANK($H86),0,2)+IF(ISBLANK($I86),0,1),'ESv3 Allowances'!$A$38:$G$41,5,FALSE)</f>
        <v>10</v>
      </c>
      <c r="AK86" s="22">
        <f>VLOOKUP(IF(ISBLANK($H86),0,2)+IF(ISBLANK($I86),0,1),'ESv3 Allowances'!$A$38:$G$41,6,FALSE)</f>
        <v>0</v>
      </c>
      <c r="AM86" s="22">
        <f>VLOOKUP(IF(ISBLANK($H86),0,2)+IF(ISBLANK($I86),0,1),'ESv3 Allowances'!$A$38:$G$41,7,FALSE)</f>
        <v>0</v>
      </c>
      <c r="AO86" s="22">
        <f t="shared" si="7"/>
        <v>0</v>
      </c>
      <c r="AQ86" s="20">
        <f t="shared" si="8"/>
        <v>0</v>
      </c>
      <c r="AR86" s="21">
        <f t="shared" si="9"/>
        <v>0</v>
      </c>
      <c r="AS86" s="20" t="str">
        <f t="shared" si="10"/>
        <v/>
      </c>
      <c r="AT86" s="22" t="str">
        <f t="shared" si="11"/>
        <v/>
      </c>
      <c r="AU86" s="19"/>
      <c r="AV86" s="19"/>
      <c r="AW86" s="22" t="str">
        <f t="shared" si="14"/>
        <v/>
      </c>
      <c r="AX86" s="92" t="str">
        <f t="shared" si="13"/>
        <v/>
      </c>
      <c r="AY86" s="19"/>
      <c r="AZ86" s="99"/>
    </row>
    <row r="87" spans="5:52" x14ac:dyDescent="0.2">
      <c r="E87" s="17"/>
      <c r="G87" s="20">
        <f>IF(ISBLANK(F87),0,VLOOKUP($F87,'ESv3 Allowances'!$A$3:$B$8,2,FALSE))</f>
        <v>0</v>
      </c>
      <c r="K87" s="20">
        <f>IF(AND(NOT(ISBLANK(J87)),NOT(ISBLANK(VLOOKUP($F87,'ESv3 Allowances'!$A$3:$M$8,3,FALSE)))),VLOOKUP(J$3,'ESv3 Allowances'!$B$23:$C$33,2,FALSE),0)</f>
        <v>0</v>
      </c>
      <c r="M87" s="20">
        <f>IF(AND(NOT(ISBLANK(L87)),NOT(ISBLANK(VLOOKUP($F87,'ESv3 Allowances'!$A$3:$M$8,4,FALSE)))),VLOOKUP(L$3,'ESv3 Allowances'!$B$23:$C$33,2,FALSE),0)</f>
        <v>0</v>
      </c>
      <c r="O87" s="20">
        <f>IF(AND(NOT(ISBLANK(N87)),NOT(ISBLANK(VLOOKUP($F87,'ESv3 Allowances'!$A$3:$M$8,5,FALSE)))),VLOOKUP(N$3,'ESv3 Allowances'!$B$23:$C$33,2,FALSE),0)</f>
        <v>0</v>
      </c>
      <c r="Q87" s="20">
        <f>IF(AND(NOT(ISBLANK(P87)),NOT(ISBLANK(VLOOKUP($F87,'ESv3 Allowances'!$A$3:$M$8,6,FALSE)))),VLOOKUP(P$3,'ESv3 Allowances'!$B$23:$C$33,2,FALSE),0)</f>
        <v>0</v>
      </c>
      <c r="S87" s="20">
        <f>IF(AND(NOT(ISBLANK(R87)),NOT(ISBLANK(VLOOKUP($F87,'ESv3 Allowances'!$A$3:$M$8,7,FALSE)))),VLOOKUP(R$3,'ESv3 Allowances'!$B$23:$C$33,2,FALSE),0)</f>
        <v>0</v>
      </c>
      <c r="U87" s="20">
        <f>IF(AND(NOT(ISBLANK(T87)),ISBLANK(V87),NOT(ISBLANK(VLOOKUP($F87,'ESv3 Allowances'!$A$3:$M$8,8,FALSE)))),VLOOKUP(T$3,'ESv3 Allowances'!$B$23:$C$33,2,FALSE),0)</f>
        <v>0</v>
      </c>
      <c r="W87" s="20">
        <f>IF(AND(NOT(ISBLANK(V87)),NOT(ISBLANK(VLOOKUP($F87,'ESv3 Allowances'!$A$3:$M$8, 9,FALSE)))),VLOOKUP(V$3,'ESv3 Allowances'!$B$23:$C$33,2,FALSE),0)</f>
        <v>0</v>
      </c>
      <c r="Y87" s="20">
        <f>IF(AND(NOT(ISBLANK(X87)),NOT(ISBLANK(VLOOKUP($F87,'ESv3 Allowances'!$A$3:$M$8, 10,FALSE)))),VLOOKUP(X$3,'ESv3 Allowances'!$B$23:$C$33,2,FALSE),0)</f>
        <v>0</v>
      </c>
      <c r="AA87" s="20">
        <f>IF(AND(NOT(ISBLANK(Z87)),NOT(ISBLANK(VLOOKUP($F87,'ESv3 Allowances'!$A$3:$M$8, 11,FALSE)))),VLOOKUP(Z$3,'ESv3 Allowances'!$B$23:$C$33,2,FALSE),0)</f>
        <v>0</v>
      </c>
      <c r="AC87" s="20">
        <f>IF(AND(NOT(ISBLANK(AB87)),NOT(ISBLANK(VLOOKUP($F87,'ESv3 Allowances'!$A$3:$M$8, 12,FALSE)))),VLOOKUP(AB$3,'ESv3 Allowances'!$B$23:$C$33,2,FALSE),0)</f>
        <v>0</v>
      </c>
      <c r="AE87" s="20">
        <f>IF(AND(NOT(ISBLANK(AD87)),NOT(ISBLANK(VLOOKUP($F87,'ESv3 Allowances'!$A$3:$M$8, 13,FALSE)))),VLOOKUP(AD$3,'ESv3 Allowances'!$B$23:$C$33,2,FALSE),0)</f>
        <v>0</v>
      </c>
      <c r="AG87" s="22">
        <f>VLOOKUP(IF(ISBLANK($H87),0,2)+IF(ISBLANK($I87),0,1),'ESv3 Allowances'!$A$38:$G$41,4,FALSE)</f>
        <v>14</v>
      </c>
      <c r="AI87" s="22">
        <f>VLOOKUP(IF(ISBLANK($H87),0,2)+IF(ISBLANK($I87),0,1),'ESv3 Allowances'!$A$38:$G$41,5,FALSE)</f>
        <v>10</v>
      </c>
      <c r="AK87" s="22">
        <f>VLOOKUP(IF(ISBLANK($H87),0,2)+IF(ISBLANK($I87),0,1),'ESv3 Allowances'!$A$38:$G$41,6,FALSE)</f>
        <v>0</v>
      </c>
      <c r="AM87" s="22">
        <f>VLOOKUP(IF(ISBLANK($H87),0,2)+IF(ISBLANK($I87),0,1),'ESv3 Allowances'!$A$38:$G$41,7,FALSE)</f>
        <v>0</v>
      </c>
      <c r="AO87" s="22">
        <f t="shared" si="7"/>
        <v>0</v>
      </c>
      <c r="AQ87" s="20">
        <f t="shared" si="8"/>
        <v>0</v>
      </c>
      <c r="AR87" s="21">
        <f t="shared" si="9"/>
        <v>0</v>
      </c>
      <c r="AS87" s="20" t="str">
        <f t="shared" si="10"/>
        <v/>
      </c>
      <c r="AT87" s="22" t="str">
        <f t="shared" si="11"/>
        <v/>
      </c>
      <c r="AU87" s="19"/>
      <c r="AV87" s="19"/>
      <c r="AW87" s="22" t="str">
        <f t="shared" si="14"/>
        <v/>
      </c>
      <c r="AX87" s="92" t="str">
        <f t="shared" si="13"/>
        <v/>
      </c>
      <c r="AY87" s="19"/>
      <c r="AZ87" s="99"/>
    </row>
    <row r="88" spans="5:52" x14ac:dyDescent="0.2">
      <c r="E88" s="17"/>
      <c r="G88" s="20">
        <f>IF(ISBLANK(F88),0,VLOOKUP($F88,'ESv3 Allowances'!$A$3:$B$8,2,FALSE))</f>
        <v>0</v>
      </c>
      <c r="K88" s="20">
        <f>IF(AND(NOT(ISBLANK(J88)),NOT(ISBLANK(VLOOKUP($F88,'ESv3 Allowances'!$A$3:$M$8,3,FALSE)))),VLOOKUP(J$3,'ESv3 Allowances'!$B$23:$C$33,2,FALSE),0)</f>
        <v>0</v>
      </c>
      <c r="M88" s="20">
        <f>IF(AND(NOT(ISBLANK(L88)),NOT(ISBLANK(VLOOKUP($F88,'ESv3 Allowances'!$A$3:$M$8,4,FALSE)))),VLOOKUP(L$3,'ESv3 Allowances'!$B$23:$C$33,2,FALSE),0)</f>
        <v>0</v>
      </c>
      <c r="O88" s="20">
        <f>IF(AND(NOT(ISBLANK(N88)),NOT(ISBLANK(VLOOKUP($F88,'ESv3 Allowances'!$A$3:$M$8,5,FALSE)))),VLOOKUP(N$3,'ESv3 Allowances'!$B$23:$C$33,2,FALSE),0)</f>
        <v>0</v>
      </c>
      <c r="Q88" s="20">
        <f>IF(AND(NOT(ISBLANK(P88)),NOT(ISBLANK(VLOOKUP($F88,'ESv3 Allowances'!$A$3:$M$8,6,FALSE)))),VLOOKUP(P$3,'ESv3 Allowances'!$B$23:$C$33,2,FALSE),0)</f>
        <v>0</v>
      </c>
      <c r="S88" s="20">
        <f>IF(AND(NOT(ISBLANK(R88)),NOT(ISBLANK(VLOOKUP($F88,'ESv3 Allowances'!$A$3:$M$8,7,FALSE)))),VLOOKUP(R$3,'ESv3 Allowances'!$B$23:$C$33,2,FALSE),0)</f>
        <v>0</v>
      </c>
      <c r="U88" s="20">
        <f>IF(AND(NOT(ISBLANK(T88)),ISBLANK(V88),NOT(ISBLANK(VLOOKUP($F88,'ESv3 Allowances'!$A$3:$M$8,8,FALSE)))),VLOOKUP(T$3,'ESv3 Allowances'!$B$23:$C$33,2,FALSE),0)</f>
        <v>0</v>
      </c>
      <c r="W88" s="20">
        <f>IF(AND(NOT(ISBLANK(V88)),NOT(ISBLANK(VLOOKUP($F88,'ESv3 Allowances'!$A$3:$M$8, 9,FALSE)))),VLOOKUP(V$3,'ESv3 Allowances'!$B$23:$C$33,2,FALSE),0)</f>
        <v>0</v>
      </c>
      <c r="Y88" s="20">
        <f>IF(AND(NOT(ISBLANK(X88)),NOT(ISBLANK(VLOOKUP($F88,'ESv3 Allowances'!$A$3:$M$8, 10,FALSE)))),VLOOKUP(X$3,'ESv3 Allowances'!$B$23:$C$33,2,FALSE),0)</f>
        <v>0</v>
      </c>
      <c r="AA88" s="20">
        <f>IF(AND(NOT(ISBLANK(Z88)),NOT(ISBLANK(VLOOKUP($F88,'ESv3 Allowances'!$A$3:$M$8, 11,FALSE)))),VLOOKUP(Z$3,'ESv3 Allowances'!$B$23:$C$33,2,FALSE),0)</f>
        <v>0</v>
      </c>
      <c r="AC88" s="20">
        <f>IF(AND(NOT(ISBLANK(AB88)),NOT(ISBLANK(VLOOKUP($F88,'ESv3 Allowances'!$A$3:$M$8, 12,FALSE)))),VLOOKUP(AB$3,'ESv3 Allowances'!$B$23:$C$33,2,FALSE),0)</f>
        <v>0</v>
      </c>
      <c r="AE88" s="20">
        <f>IF(AND(NOT(ISBLANK(AD88)),NOT(ISBLANK(VLOOKUP($F88,'ESv3 Allowances'!$A$3:$M$8, 13,FALSE)))),VLOOKUP(AD$3,'ESv3 Allowances'!$B$23:$C$33,2,FALSE),0)</f>
        <v>0</v>
      </c>
      <c r="AG88" s="22">
        <f>VLOOKUP(IF(ISBLANK($H88),0,2)+IF(ISBLANK($I88),0,1),'ESv3 Allowances'!$A$38:$G$41,4,FALSE)</f>
        <v>14</v>
      </c>
      <c r="AI88" s="22">
        <f>VLOOKUP(IF(ISBLANK($H88),0,2)+IF(ISBLANK($I88),0,1),'ESv3 Allowances'!$A$38:$G$41,5,FALSE)</f>
        <v>10</v>
      </c>
      <c r="AK88" s="22">
        <f>VLOOKUP(IF(ISBLANK($H88),0,2)+IF(ISBLANK($I88),0,1),'ESv3 Allowances'!$A$38:$G$41,6,FALSE)</f>
        <v>0</v>
      </c>
      <c r="AM88" s="22">
        <f>VLOOKUP(IF(ISBLANK($H88),0,2)+IF(ISBLANK($I88),0,1),'ESv3 Allowances'!$A$38:$G$41,7,FALSE)</f>
        <v>0</v>
      </c>
      <c r="AO88" s="22">
        <f t="shared" si="7"/>
        <v>0</v>
      </c>
      <c r="AQ88" s="20">
        <f t="shared" si="8"/>
        <v>0</v>
      </c>
      <c r="AR88" s="21">
        <f t="shared" si="9"/>
        <v>0</v>
      </c>
      <c r="AS88" s="20" t="str">
        <f t="shared" si="10"/>
        <v/>
      </c>
      <c r="AT88" s="22" t="str">
        <f t="shared" si="11"/>
        <v/>
      </c>
      <c r="AU88" s="19"/>
      <c r="AV88" s="19"/>
      <c r="AW88" s="22" t="str">
        <f t="shared" si="14"/>
        <v/>
      </c>
      <c r="AX88" s="92" t="str">
        <f t="shared" si="13"/>
        <v/>
      </c>
      <c r="AY88" s="19"/>
      <c r="AZ88" s="99"/>
    </row>
    <row r="89" spans="5:52" x14ac:dyDescent="0.2">
      <c r="E89" s="17"/>
      <c r="G89" s="20">
        <f>IF(ISBLANK(F89),0,VLOOKUP($F89,'ESv3 Allowances'!$A$3:$B$8,2,FALSE))</f>
        <v>0</v>
      </c>
      <c r="K89" s="20">
        <f>IF(AND(NOT(ISBLANK(J89)),NOT(ISBLANK(VLOOKUP($F89,'ESv3 Allowances'!$A$3:$M$8,3,FALSE)))),VLOOKUP(J$3,'ESv3 Allowances'!$B$23:$C$33,2,FALSE),0)</f>
        <v>0</v>
      </c>
      <c r="M89" s="20">
        <f>IF(AND(NOT(ISBLANK(L89)),NOT(ISBLANK(VLOOKUP($F89,'ESv3 Allowances'!$A$3:$M$8,4,FALSE)))),VLOOKUP(L$3,'ESv3 Allowances'!$B$23:$C$33,2,FALSE),0)</f>
        <v>0</v>
      </c>
      <c r="O89" s="20">
        <f>IF(AND(NOT(ISBLANK(N89)),NOT(ISBLANK(VLOOKUP($F89,'ESv3 Allowances'!$A$3:$M$8,5,FALSE)))),VLOOKUP(N$3,'ESv3 Allowances'!$B$23:$C$33,2,FALSE),0)</f>
        <v>0</v>
      </c>
      <c r="Q89" s="20">
        <f>IF(AND(NOT(ISBLANK(P89)),NOT(ISBLANK(VLOOKUP($F89,'ESv3 Allowances'!$A$3:$M$8,6,FALSE)))),VLOOKUP(P$3,'ESv3 Allowances'!$B$23:$C$33,2,FALSE),0)</f>
        <v>0</v>
      </c>
      <c r="S89" s="20">
        <f>IF(AND(NOT(ISBLANK(R89)),NOT(ISBLANK(VLOOKUP($F89,'ESv3 Allowances'!$A$3:$M$8,7,FALSE)))),VLOOKUP(R$3,'ESv3 Allowances'!$B$23:$C$33,2,FALSE),0)</f>
        <v>0</v>
      </c>
      <c r="U89" s="20">
        <f>IF(AND(NOT(ISBLANK(T89)),ISBLANK(V89),NOT(ISBLANK(VLOOKUP($F89,'ESv3 Allowances'!$A$3:$M$8,8,FALSE)))),VLOOKUP(T$3,'ESv3 Allowances'!$B$23:$C$33,2,FALSE),0)</f>
        <v>0</v>
      </c>
      <c r="W89" s="20">
        <f>IF(AND(NOT(ISBLANK(V89)),NOT(ISBLANK(VLOOKUP($F89,'ESv3 Allowances'!$A$3:$M$8, 9,FALSE)))),VLOOKUP(V$3,'ESv3 Allowances'!$B$23:$C$33,2,FALSE),0)</f>
        <v>0</v>
      </c>
      <c r="Y89" s="20">
        <f>IF(AND(NOT(ISBLANK(X89)),NOT(ISBLANK(VLOOKUP($F89,'ESv3 Allowances'!$A$3:$M$8, 10,FALSE)))),VLOOKUP(X$3,'ESv3 Allowances'!$B$23:$C$33,2,FALSE),0)</f>
        <v>0</v>
      </c>
      <c r="AA89" s="20">
        <f>IF(AND(NOT(ISBLANK(Z89)),NOT(ISBLANK(VLOOKUP($F89,'ESv3 Allowances'!$A$3:$M$8, 11,FALSE)))),VLOOKUP(Z$3,'ESv3 Allowances'!$B$23:$C$33,2,FALSE),0)</f>
        <v>0</v>
      </c>
      <c r="AC89" s="20">
        <f>IF(AND(NOT(ISBLANK(AB89)),NOT(ISBLANK(VLOOKUP($F89,'ESv3 Allowances'!$A$3:$M$8, 12,FALSE)))),VLOOKUP(AB$3,'ESv3 Allowances'!$B$23:$C$33,2,FALSE),0)</f>
        <v>0</v>
      </c>
      <c r="AE89" s="20">
        <f>IF(AND(NOT(ISBLANK(AD89)),NOT(ISBLANK(VLOOKUP($F89,'ESv3 Allowances'!$A$3:$M$8, 13,FALSE)))),VLOOKUP(AD$3,'ESv3 Allowances'!$B$23:$C$33,2,FALSE),0)</f>
        <v>0</v>
      </c>
      <c r="AG89" s="22">
        <f>VLOOKUP(IF(ISBLANK($H89),0,2)+IF(ISBLANK($I89),0,1),'ESv3 Allowances'!$A$38:$G$41,4,FALSE)</f>
        <v>14</v>
      </c>
      <c r="AI89" s="22">
        <f>VLOOKUP(IF(ISBLANK($H89),0,2)+IF(ISBLANK($I89),0,1),'ESv3 Allowances'!$A$38:$G$41,5,FALSE)</f>
        <v>10</v>
      </c>
      <c r="AK89" s="22">
        <f>VLOOKUP(IF(ISBLANK($H89),0,2)+IF(ISBLANK($I89),0,1),'ESv3 Allowances'!$A$38:$G$41,6,FALSE)</f>
        <v>0</v>
      </c>
      <c r="AM89" s="22">
        <f>VLOOKUP(IF(ISBLANK($H89),0,2)+IF(ISBLANK($I89),0,1),'ESv3 Allowances'!$A$38:$G$41,7,FALSE)</f>
        <v>0</v>
      </c>
      <c r="AO89" s="22">
        <f t="shared" si="7"/>
        <v>0</v>
      </c>
      <c r="AQ89" s="20">
        <f t="shared" si="8"/>
        <v>0</v>
      </c>
      <c r="AR89" s="21">
        <f t="shared" si="9"/>
        <v>0</v>
      </c>
      <c r="AS89" s="20" t="str">
        <f t="shared" si="10"/>
        <v/>
      </c>
      <c r="AT89" s="22" t="str">
        <f t="shared" si="11"/>
        <v/>
      </c>
      <c r="AU89" s="19"/>
      <c r="AV89" s="19"/>
      <c r="AW89" s="22" t="str">
        <f t="shared" si="14"/>
        <v/>
      </c>
      <c r="AX89" s="92" t="str">
        <f t="shared" si="13"/>
        <v/>
      </c>
      <c r="AY89" s="19"/>
      <c r="AZ89" s="99"/>
    </row>
    <row r="90" spans="5:52" x14ac:dyDescent="0.2">
      <c r="E90" s="17"/>
      <c r="G90" s="20">
        <f>IF(ISBLANK(F90),0,VLOOKUP($F90,'ESv3 Allowances'!$A$3:$B$8,2,FALSE))</f>
        <v>0</v>
      </c>
      <c r="K90" s="20">
        <f>IF(AND(NOT(ISBLANK(J90)),NOT(ISBLANK(VLOOKUP($F90,'ESv3 Allowances'!$A$3:$M$8,3,FALSE)))),VLOOKUP(J$3,'ESv3 Allowances'!$B$23:$C$33,2,FALSE),0)</f>
        <v>0</v>
      </c>
      <c r="M90" s="20">
        <f>IF(AND(NOT(ISBLANK(L90)),NOT(ISBLANK(VLOOKUP($F90,'ESv3 Allowances'!$A$3:$M$8,4,FALSE)))),VLOOKUP(L$3,'ESv3 Allowances'!$B$23:$C$33,2,FALSE),0)</f>
        <v>0</v>
      </c>
      <c r="O90" s="20">
        <f>IF(AND(NOT(ISBLANK(N90)),NOT(ISBLANK(VLOOKUP($F90,'ESv3 Allowances'!$A$3:$M$8,5,FALSE)))),VLOOKUP(N$3,'ESv3 Allowances'!$B$23:$C$33,2,FALSE),0)</f>
        <v>0</v>
      </c>
      <c r="Q90" s="20">
        <f>IF(AND(NOT(ISBLANK(P90)),NOT(ISBLANK(VLOOKUP($F90,'ESv3 Allowances'!$A$3:$M$8,6,FALSE)))),VLOOKUP(P$3,'ESv3 Allowances'!$B$23:$C$33,2,FALSE),0)</f>
        <v>0</v>
      </c>
      <c r="S90" s="20">
        <f>IF(AND(NOT(ISBLANK(R90)),NOT(ISBLANK(VLOOKUP($F90,'ESv3 Allowances'!$A$3:$M$8,7,FALSE)))),VLOOKUP(R$3,'ESv3 Allowances'!$B$23:$C$33,2,FALSE),0)</f>
        <v>0</v>
      </c>
      <c r="U90" s="20">
        <f>IF(AND(NOT(ISBLANK(T90)),ISBLANK(V90),NOT(ISBLANK(VLOOKUP($F90,'ESv3 Allowances'!$A$3:$M$8,8,FALSE)))),VLOOKUP(T$3,'ESv3 Allowances'!$B$23:$C$33,2,FALSE),0)</f>
        <v>0</v>
      </c>
      <c r="W90" s="20">
        <f>IF(AND(NOT(ISBLANK(V90)),NOT(ISBLANK(VLOOKUP($F90,'ESv3 Allowances'!$A$3:$M$8, 9,FALSE)))),VLOOKUP(V$3,'ESv3 Allowances'!$B$23:$C$33,2,FALSE),0)</f>
        <v>0</v>
      </c>
      <c r="Y90" s="20">
        <f>IF(AND(NOT(ISBLANK(X90)),NOT(ISBLANK(VLOOKUP($F90,'ESv3 Allowances'!$A$3:$M$8, 10,FALSE)))),VLOOKUP(X$3,'ESv3 Allowances'!$B$23:$C$33,2,FALSE),0)</f>
        <v>0</v>
      </c>
      <c r="AA90" s="20">
        <f>IF(AND(NOT(ISBLANK(Z90)),NOT(ISBLANK(VLOOKUP($F90,'ESv3 Allowances'!$A$3:$M$8, 11,FALSE)))),VLOOKUP(Z$3,'ESv3 Allowances'!$B$23:$C$33,2,FALSE),0)</f>
        <v>0</v>
      </c>
      <c r="AC90" s="20">
        <f>IF(AND(NOT(ISBLANK(AB90)),NOT(ISBLANK(VLOOKUP($F90,'ESv3 Allowances'!$A$3:$M$8, 12,FALSE)))),VLOOKUP(AB$3,'ESv3 Allowances'!$B$23:$C$33,2,FALSE),0)</f>
        <v>0</v>
      </c>
      <c r="AE90" s="20">
        <f>IF(AND(NOT(ISBLANK(AD90)),NOT(ISBLANK(VLOOKUP($F90,'ESv3 Allowances'!$A$3:$M$8, 13,FALSE)))),VLOOKUP(AD$3,'ESv3 Allowances'!$B$23:$C$33,2,FALSE),0)</f>
        <v>0</v>
      </c>
      <c r="AG90" s="22">
        <f>VLOOKUP(IF(ISBLANK($H90),0,2)+IF(ISBLANK($I90),0,1),'ESv3 Allowances'!$A$38:$G$41,4,FALSE)</f>
        <v>14</v>
      </c>
      <c r="AI90" s="22">
        <f>VLOOKUP(IF(ISBLANK($H90),0,2)+IF(ISBLANK($I90),0,1),'ESv3 Allowances'!$A$38:$G$41,5,FALSE)</f>
        <v>10</v>
      </c>
      <c r="AK90" s="22">
        <f>VLOOKUP(IF(ISBLANK($H90),0,2)+IF(ISBLANK($I90),0,1),'ESv3 Allowances'!$A$38:$G$41,6,FALSE)</f>
        <v>0</v>
      </c>
      <c r="AM90" s="22">
        <f>VLOOKUP(IF(ISBLANK($H90),0,2)+IF(ISBLANK($I90),0,1),'ESv3 Allowances'!$A$38:$G$41,7,FALSE)</f>
        <v>0</v>
      </c>
      <c r="AO90" s="22">
        <f t="shared" si="7"/>
        <v>0</v>
      </c>
      <c r="AQ90" s="20">
        <f t="shared" si="8"/>
        <v>0</v>
      </c>
      <c r="AR90" s="21">
        <f t="shared" si="9"/>
        <v>0</v>
      </c>
      <c r="AS90" s="20" t="str">
        <f t="shared" si="10"/>
        <v/>
      </c>
      <c r="AT90" s="22" t="str">
        <f t="shared" si="11"/>
        <v/>
      </c>
      <c r="AU90" s="19"/>
      <c r="AV90" s="19"/>
      <c r="AW90" s="22" t="str">
        <f t="shared" si="14"/>
        <v/>
      </c>
      <c r="AX90" s="92" t="str">
        <f t="shared" si="13"/>
        <v/>
      </c>
      <c r="AY90" s="19"/>
      <c r="AZ90" s="99"/>
    </row>
    <row r="91" spans="5:52" x14ac:dyDescent="0.2">
      <c r="E91" s="17"/>
      <c r="G91" s="20">
        <f>IF(ISBLANK(F91),0,VLOOKUP($F91,'ESv3 Allowances'!$A$3:$B$8,2,FALSE))</f>
        <v>0</v>
      </c>
      <c r="K91" s="20">
        <f>IF(AND(NOT(ISBLANK(J91)),NOT(ISBLANK(VLOOKUP($F91,'ESv3 Allowances'!$A$3:$M$8,3,FALSE)))),VLOOKUP(J$3,'ESv3 Allowances'!$B$23:$C$33,2,FALSE),0)</f>
        <v>0</v>
      </c>
      <c r="M91" s="20">
        <f>IF(AND(NOT(ISBLANK(L91)),NOT(ISBLANK(VLOOKUP($F91,'ESv3 Allowances'!$A$3:$M$8,4,FALSE)))),VLOOKUP(L$3,'ESv3 Allowances'!$B$23:$C$33,2,FALSE),0)</f>
        <v>0</v>
      </c>
      <c r="O91" s="20">
        <f>IF(AND(NOT(ISBLANK(N91)),NOT(ISBLANK(VLOOKUP($F91,'ESv3 Allowances'!$A$3:$M$8,5,FALSE)))),VLOOKUP(N$3,'ESv3 Allowances'!$B$23:$C$33,2,FALSE),0)</f>
        <v>0</v>
      </c>
      <c r="Q91" s="20">
        <f>IF(AND(NOT(ISBLANK(P91)),NOT(ISBLANK(VLOOKUP($F91,'ESv3 Allowances'!$A$3:$M$8,6,FALSE)))),VLOOKUP(P$3,'ESv3 Allowances'!$B$23:$C$33,2,FALSE),0)</f>
        <v>0</v>
      </c>
      <c r="S91" s="20">
        <f>IF(AND(NOT(ISBLANK(R91)),NOT(ISBLANK(VLOOKUP($F91,'ESv3 Allowances'!$A$3:$M$8,7,FALSE)))),VLOOKUP(R$3,'ESv3 Allowances'!$B$23:$C$33,2,FALSE),0)</f>
        <v>0</v>
      </c>
      <c r="U91" s="20">
        <f>IF(AND(NOT(ISBLANK(T91)),ISBLANK(V91),NOT(ISBLANK(VLOOKUP($F91,'ESv3 Allowances'!$A$3:$M$8,8,FALSE)))),VLOOKUP(T$3,'ESv3 Allowances'!$B$23:$C$33,2,FALSE),0)</f>
        <v>0</v>
      </c>
      <c r="W91" s="20">
        <f>IF(AND(NOT(ISBLANK(V91)),NOT(ISBLANK(VLOOKUP($F91,'ESv3 Allowances'!$A$3:$M$8, 9,FALSE)))),VLOOKUP(V$3,'ESv3 Allowances'!$B$23:$C$33,2,FALSE),0)</f>
        <v>0</v>
      </c>
      <c r="Y91" s="20">
        <f>IF(AND(NOT(ISBLANK(X91)),NOT(ISBLANK(VLOOKUP($F91,'ESv3 Allowances'!$A$3:$M$8, 10,FALSE)))),VLOOKUP(X$3,'ESv3 Allowances'!$B$23:$C$33,2,FALSE),0)</f>
        <v>0</v>
      </c>
      <c r="AA91" s="20">
        <f>IF(AND(NOT(ISBLANK(Z91)),NOT(ISBLANK(VLOOKUP($F91,'ESv3 Allowances'!$A$3:$M$8, 11,FALSE)))),VLOOKUP(Z$3,'ESv3 Allowances'!$B$23:$C$33,2,FALSE),0)</f>
        <v>0</v>
      </c>
      <c r="AC91" s="20">
        <f>IF(AND(NOT(ISBLANK(AB91)),NOT(ISBLANK(VLOOKUP($F91,'ESv3 Allowances'!$A$3:$M$8, 12,FALSE)))),VLOOKUP(AB$3,'ESv3 Allowances'!$B$23:$C$33,2,FALSE),0)</f>
        <v>0</v>
      </c>
      <c r="AE91" s="20">
        <f>IF(AND(NOT(ISBLANK(AD91)),NOT(ISBLANK(VLOOKUP($F91,'ESv3 Allowances'!$A$3:$M$8, 13,FALSE)))),VLOOKUP(AD$3,'ESv3 Allowances'!$B$23:$C$33,2,FALSE),0)</f>
        <v>0</v>
      </c>
      <c r="AG91" s="22">
        <f>VLOOKUP(IF(ISBLANK($H91),0,2)+IF(ISBLANK($I91),0,1),'ESv3 Allowances'!$A$38:$G$41,4,FALSE)</f>
        <v>14</v>
      </c>
      <c r="AI91" s="22">
        <f>VLOOKUP(IF(ISBLANK($H91),0,2)+IF(ISBLANK($I91),0,1),'ESv3 Allowances'!$A$38:$G$41,5,FALSE)</f>
        <v>10</v>
      </c>
      <c r="AK91" s="22">
        <f>VLOOKUP(IF(ISBLANK($H91),0,2)+IF(ISBLANK($I91),0,1),'ESv3 Allowances'!$A$38:$G$41,6,FALSE)</f>
        <v>0</v>
      </c>
      <c r="AM91" s="22">
        <f>VLOOKUP(IF(ISBLANK($H91),0,2)+IF(ISBLANK($I91),0,1),'ESv3 Allowances'!$A$38:$G$41,7,FALSE)</f>
        <v>0</v>
      </c>
      <c r="AO91" s="22">
        <f t="shared" si="7"/>
        <v>0</v>
      </c>
      <c r="AQ91" s="20">
        <f t="shared" si="8"/>
        <v>0</v>
      </c>
      <c r="AR91" s="21">
        <f t="shared" si="9"/>
        <v>0</v>
      </c>
      <c r="AS91" s="20" t="str">
        <f t="shared" si="10"/>
        <v/>
      </c>
      <c r="AT91" s="22" t="str">
        <f t="shared" si="11"/>
        <v/>
      </c>
      <c r="AU91" s="19"/>
      <c r="AV91" s="19"/>
      <c r="AW91" s="22" t="str">
        <f t="shared" si="14"/>
        <v/>
      </c>
      <c r="AX91" s="92" t="str">
        <f t="shared" si="13"/>
        <v/>
      </c>
      <c r="AY91" s="19"/>
      <c r="AZ91" s="99"/>
    </row>
    <row r="92" spans="5:52" x14ac:dyDescent="0.2">
      <c r="E92" s="17"/>
      <c r="G92" s="20">
        <f>IF(ISBLANK(F92),0,VLOOKUP($F92,'ESv3 Allowances'!$A$3:$B$8,2,FALSE))</f>
        <v>0</v>
      </c>
      <c r="K92" s="20">
        <f>IF(AND(NOT(ISBLANK(J92)),NOT(ISBLANK(VLOOKUP($F92,'ESv3 Allowances'!$A$3:$M$8,3,FALSE)))),VLOOKUP(J$3,'ESv3 Allowances'!$B$23:$C$33,2,FALSE),0)</f>
        <v>0</v>
      </c>
      <c r="M92" s="20">
        <f>IF(AND(NOT(ISBLANK(L92)),NOT(ISBLANK(VLOOKUP($F92,'ESv3 Allowances'!$A$3:$M$8,4,FALSE)))),VLOOKUP(L$3,'ESv3 Allowances'!$B$23:$C$33,2,FALSE),0)</f>
        <v>0</v>
      </c>
      <c r="O92" s="20">
        <f>IF(AND(NOT(ISBLANK(N92)),NOT(ISBLANK(VLOOKUP($F92,'ESv3 Allowances'!$A$3:$M$8,5,FALSE)))),VLOOKUP(N$3,'ESv3 Allowances'!$B$23:$C$33,2,FALSE),0)</f>
        <v>0</v>
      </c>
      <c r="Q92" s="20">
        <f>IF(AND(NOT(ISBLANK(P92)),NOT(ISBLANK(VLOOKUP($F92,'ESv3 Allowances'!$A$3:$M$8,6,FALSE)))),VLOOKUP(P$3,'ESv3 Allowances'!$B$23:$C$33,2,FALSE),0)</f>
        <v>0</v>
      </c>
      <c r="S92" s="20">
        <f>IF(AND(NOT(ISBLANK(R92)),NOT(ISBLANK(VLOOKUP($F92,'ESv3 Allowances'!$A$3:$M$8,7,FALSE)))),VLOOKUP(R$3,'ESv3 Allowances'!$B$23:$C$33,2,FALSE),0)</f>
        <v>0</v>
      </c>
      <c r="U92" s="20">
        <f>IF(AND(NOT(ISBLANK(T92)),ISBLANK(V92),NOT(ISBLANK(VLOOKUP($F92,'ESv3 Allowances'!$A$3:$M$8,8,FALSE)))),VLOOKUP(T$3,'ESv3 Allowances'!$B$23:$C$33,2,FALSE),0)</f>
        <v>0</v>
      </c>
      <c r="W92" s="20">
        <f>IF(AND(NOT(ISBLANK(V92)),NOT(ISBLANK(VLOOKUP($F92,'ESv3 Allowances'!$A$3:$M$8, 9,FALSE)))),VLOOKUP(V$3,'ESv3 Allowances'!$B$23:$C$33,2,FALSE),0)</f>
        <v>0</v>
      </c>
      <c r="Y92" s="20">
        <f>IF(AND(NOT(ISBLANK(X92)),NOT(ISBLANK(VLOOKUP($F92,'ESv3 Allowances'!$A$3:$M$8, 10,FALSE)))),VLOOKUP(X$3,'ESv3 Allowances'!$B$23:$C$33,2,FALSE),0)</f>
        <v>0</v>
      </c>
      <c r="AA92" s="20">
        <f>IF(AND(NOT(ISBLANK(Z92)),NOT(ISBLANK(VLOOKUP($F92,'ESv3 Allowances'!$A$3:$M$8, 11,FALSE)))),VLOOKUP(Z$3,'ESv3 Allowances'!$B$23:$C$33,2,FALSE),0)</f>
        <v>0</v>
      </c>
      <c r="AC92" s="20">
        <f>IF(AND(NOT(ISBLANK(AB92)),NOT(ISBLANK(VLOOKUP($F92,'ESv3 Allowances'!$A$3:$M$8, 12,FALSE)))),VLOOKUP(AB$3,'ESv3 Allowances'!$B$23:$C$33,2,FALSE),0)</f>
        <v>0</v>
      </c>
      <c r="AE92" s="20">
        <f>IF(AND(NOT(ISBLANK(AD92)),NOT(ISBLANK(VLOOKUP($F92,'ESv3 Allowances'!$A$3:$M$8, 13,FALSE)))),VLOOKUP(AD$3,'ESv3 Allowances'!$B$23:$C$33,2,FALSE),0)</f>
        <v>0</v>
      </c>
      <c r="AG92" s="22">
        <f>VLOOKUP(IF(ISBLANK($H92),0,2)+IF(ISBLANK($I92),0,1),'ESv3 Allowances'!$A$38:$G$41,4,FALSE)</f>
        <v>14</v>
      </c>
      <c r="AI92" s="22">
        <f>VLOOKUP(IF(ISBLANK($H92),0,2)+IF(ISBLANK($I92),0,1),'ESv3 Allowances'!$A$38:$G$41,5,FALSE)</f>
        <v>10</v>
      </c>
      <c r="AK92" s="22">
        <f>VLOOKUP(IF(ISBLANK($H92),0,2)+IF(ISBLANK($I92),0,1),'ESv3 Allowances'!$A$38:$G$41,6,FALSE)</f>
        <v>0</v>
      </c>
      <c r="AM92" s="22">
        <f>VLOOKUP(IF(ISBLANK($H92),0,2)+IF(ISBLANK($I92),0,1),'ESv3 Allowances'!$A$38:$G$41,7,FALSE)</f>
        <v>0</v>
      </c>
      <c r="AO92" s="22">
        <f t="shared" si="7"/>
        <v>0</v>
      </c>
      <c r="AQ92" s="20">
        <f t="shared" si="8"/>
        <v>0</v>
      </c>
      <c r="AR92" s="21">
        <f t="shared" si="9"/>
        <v>0</v>
      </c>
      <c r="AS92" s="20" t="str">
        <f t="shared" si="10"/>
        <v/>
      </c>
      <c r="AT92" s="22" t="str">
        <f t="shared" si="11"/>
        <v/>
      </c>
      <c r="AU92" s="19"/>
      <c r="AV92" s="19"/>
      <c r="AW92" s="22" t="str">
        <f t="shared" si="14"/>
        <v/>
      </c>
      <c r="AX92" s="92" t="str">
        <f t="shared" si="13"/>
        <v/>
      </c>
      <c r="AY92" s="19"/>
      <c r="AZ92" s="99"/>
    </row>
    <row r="93" spans="5:52" x14ac:dyDescent="0.2">
      <c r="E93" s="17"/>
      <c r="G93" s="20">
        <f>IF(ISBLANK(F93),0,VLOOKUP($F93,'ESv3 Allowances'!$A$3:$B$8,2,FALSE))</f>
        <v>0</v>
      </c>
      <c r="K93" s="20">
        <f>IF(AND(NOT(ISBLANK(J93)),NOT(ISBLANK(VLOOKUP($F93,'ESv3 Allowances'!$A$3:$M$8,3,FALSE)))),VLOOKUP(J$3,'ESv3 Allowances'!$B$23:$C$33,2,FALSE),0)</f>
        <v>0</v>
      </c>
      <c r="M93" s="20">
        <f>IF(AND(NOT(ISBLANK(L93)),NOT(ISBLANK(VLOOKUP($F93,'ESv3 Allowances'!$A$3:$M$8,4,FALSE)))),VLOOKUP(L$3,'ESv3 Allowances'!$B$23:$C$33,2,FALSE),0)</f>
        <v>0</v>
      </c>
      <c r="O93" s="20">
        <f>IF(AND(NOT(ISBLANK(N93)),NOT(ISBLANK(VLOOKUP($F93,'ESv3 Allowances'!$A$3:$M$8,5,FALSE)))),VLOOKUP(N$3,'ESv3 Allowances'!$B$23:$C$33,2,FALSE),0)</f>
        <v>0</v>
      </c>
      <c r="Q93" s="20">
        <f>IF(AND(NOT(ISBLANK(P93)),NOT(ISBLANK(VLOOKUP($F93,'ESv3 Allowances'!$A$3:$M$8,6,FALSE)))),VLOOKUP(P$3,'ESv3 Allowances'!$B$23:$C$33,2,FALSE),0)</f>
        <v>0</v>
      </c>
      <c r="S93" s="20">
        <f>IF(AND(NOT(ISBLANK(R93)),NOT(ISBLANK(VLOOKUP($F93,'ESv3 Allowances'!$A$3:$M$8,7,FALSE)))),VLOOKUP(R$3,'ESv3 Allowances'!$B$23:$C$33,2,FALSE),0)</f>
        <v>0</v>
      </c>
      <c r="U93" s="20">
        <f>IF(AND(NOT(ISBLANK(T93)),ISBLANK(V93),NOT(ISBLANK(VLOOKUP($F93,'ESv3 Allowances'!$A$3:$M$8,8,FALSE)))),VLOOKUP(T$3,'ESv3 Allowances'!$B$23:$C$33,2,FALSE),0)</f>
        <v>0</v>
      </c>
      <c r="W93" s="20">
        <f>IF(AND(NOT(ISBLANK(V93)),NOT(ISBLANK(VLOOKUP($F93,'ESv3 Allowances'!$A$3:$M$8, 9,FALSE)))),VLOOKUP(V$3,'ESv3 Allowances'!$B$23:$C$33,2,FALSE),0)</f>
        <v>0</v>
      </c>
      <c r="Y93" s="20">
        <f>IF(AND(NOT(ISBLANK(X93)),NOT(ISBLANK(VLOOKUP($F93,'ESv3 Allowances'!$A$3:$M$8, 10,FALSE)))),VLOOKUP(X$3,'ESv3 Allowances'!$B$23:$C$33,2,FALSE),0)</f>
        <v>0</v>
      </c>
      <c r="AA93" s="20">
        <f>IF(AND(NOT(ISBLANK(Z93)),NOT(ISBLANK(VLOOKUP($F93,'ESv3 Allowances'!$A$3:$M$8, 11,FALSE)))),VLOOKUP(Z$3,'ESv3 Allowances'!$B$23:$C$33,2,FALSE),0)</f>
        <v>0</v>
      </c>
      <c r="AC93" s="20">
        <f>IF(AND(NOT(ISBLANK(AB93)),NOT(ISBLANK(VLOOKUP($F93,'ESv3 Allowances'!$A$3:$M$8, 12,FALSE)))),VLOOKUP(AB$3,'ESv3 Allowances'!$B$23:$C$33,2,FALSE),0)</f>
        <v>0</v>
      </c>
      <c r="AE93" s="20">
        <f>IF(AND(NOT(ISBLANK(AD93)),NOT(ISBLANK(VLOOKUP($F93,'ESv3 Allowances'!$A$3:$M$8, 13,FALSE)))),VLOOKUP(AD$3,'ESv3 Allowances'!$B$23:$C$33,2,FALSE),0)</f>
        <v>0</v>
      </c>
      <c r="AG93" s="22">
        <f>VLOOKUP(IF(ISBLANK($H93),0,2)+IF(ISBLANK($I93),0,1),'ESv3 Allowances'!$A$38:$G$41,4,FALSE)</f>
        <v>14</v>
      </c>
      <c r="AI93" s="22">
        <f>VLOOKUP(IF(ISBLANK($H93),0,2)+IF(ISBLANK($I93),0,1),'ESv3 Allowances'!$A$38:$G$41,5,FALSE)</f>
        <v>10</v>
      </c>
      <c r="AK93" s="22">
        <f>VLOOKUP(IF(ISBLANK($H93),0,2)+IF(ISBLANK($I93),0,1),'ESv3 Allowances'!$A$38:$G$41,6,FALSE)</f>
        <v>0</v>
      </c>
      <c r="AM93" s="22">
        <f>VLOOKUP(IF(ISBLANK($H93),0,2)+IF(ISBLANK($I93),0,1),'ESv3 Allowances'!$A$38:$G$41,7,FALSE)</f>
        <v>0</v>
      </c>
      <c r="AO93" s="22">
        <f t="shared" si="7"/>
        <v>0</v>
      </c>
      <c r="AQ93" s="20">
        <f t="shared" si="8"/>
        <v>0</v>
      </c>
      <c r="AR93" s="21">
        <f t="shared" si="9"/>
        <v>0</v>
      </c>
      <c r="AS93" s="20" t="str">
        <f t="shared" si="10"/>
        <v/>
      </c>
      <c r="AT93" s="22" t="str">
        <f t="shared" si="11"/>
        <v/>
      </c>
      <c r="AU93" s="19"/>
      <c r="AV93" s="19"/>
      <c r="AW93" s="22" t="str">
        <f t="shared" si="14"/>
        <v/>
      </c>
      <c r="AX93" s="92" t="str">
        <f t="shared" si="13"/>
        <v/>
      </c>
      <c r="AY93" s="19"/>
      <c r="AZ93" s="99"/>
    </row>
    <row r="94" spans="5:52" x14ac:dyDescent="0.2">
      <c r="E94" s="17"/>
      <c r="G94" s="20">
        <f>IF(ISBLANK(F94),0,VLOOKUP($F94,'ESv3 Allowances'!$A$3:$B$8,2,FALSE))</f>
        <v>0</v>
      </c>
      <c r="K94" s="20">
        <f>IF(AND(NOT(ISBLANK(J94)),NOT(ISBLANK(VLOOKUP($F94,'ESv3 Allowances'!$A$3:$M$8,3,FALSE)))),VLOOKUP(J$3,'ESv3 Allowances'!$B$23:$C$33,2,FALSE),0)</f>
        <v>0</v>
      </c>
      <c r="M94" s="20">
        <f>IF(AND(NOT(ISBLANK(L94)),NOT(ISBLANK(VLOOKUP($F94,'ESv3 Allowances'!$A$3:$M$8,4,FALSE)))),VLOOKUP(L$3,'ESv3 Allowances'!$B$23:$C$33,2,FALSE),0)</f>
        <v>0</v>
      </c>
      <c r="O94" s="20">
        <f>IF(AND(NOT(ISBLANK(N94)),NOT(ISBLANK(VLOOKUP($F94,'ESv3 Allowances'!$A$3:$M$8,5,FALSE)))),VLOOKUP(N$3,'ESv3 Allowances'!$B$23:$C$33,2,FALSE),0)</f>
        <v>0</v>
      </c>
      <c r="Q94" s="20">
        <f>IF(AND(NOT(ISBLANK(P94)),NOT(ISBLANK(VLOOKUP($F94,'ESv3 Allowances'!$A$3:$M$8,6,FALSE)))),VLOOKUP(P$3,'ESv3 Allowances'!$B$23:$C$33,2,FALSE),0)</f>
        <v>0</v>
      </c>
      <c r="S94" s="20">
        <f>IF(AND(NOT(ISBLANK(R94)),NOT(ISBLANK(VLOOKUP($F94,'ESv3 Allowances'!$A$3:$M$8,7,FALSE)))),VLOOKUP(R$3,'ESv3 Allowances'!$B$23:$C$33,2,FALSE),0)</f>
        <v>0</v>
      </c>
      <c r="U94" s="20">
        <f>IF(AND(NOT(ISBLANK(T94)),ISBLANK(V94),NOT(ISBLANK(VLOOKUP($F94,'ESv3 Allowances'!$A$3:$M$8,8,FALSE)))),VLOOKUP(T$3,'ESv3 Allowances'!$B$23:$C$33,2,FALSE),0)</f>
        <v>0</v>
      </c>
      <c r="W94" s="20">
        <f>IF(AND(NOT(ISBLANK(V94)),NOT(ISBLANK(VLOOKUP($F94,'ESv3 Allowances'!$A$3:$M$8, 9,FALSE)))),VLOOKUP(V$3,'ESv3 Allowances'!$B$23:$C$33,2,FALSE),0)</f>
        <v>0</v>
      </c>
      <c r="Y94" s="20">
        <f>IF(AND(NOT(ISBLANK(X94)),NOT(ISBLANK(VLOOKUP($F94,'ESv3 Allowances'!$A$3:$M$8, 10,FALSE)))),VLOOKUP(X$3,'ESv3 Allowances'!$B$23:$C$33,2,FALSE),0)</f>
        <v>0</v>
      </c>
      <c r="AA94" s="20">
        <f>IF(AND(NOT(ISBLANK(Z94)),NOT(ISBLANK(VLOOKUP($F94,'ESv3 Allowances'!$A$3:$M$8, 11,FALSE)))),VLOOKUP(Z$3,'ESv3 Allowances'!$B$23:$C$33,2,FALSE),0)</f>
        <v>0</v>
      </c>
      <c r="AC94" s="20">
        <f>IF(AND(NOT(ISBLANK(AB94)),NOT(ISBLANK(VLOOKUP($F94,'ESv3 Allowances'!$A$3:$M$8, 12,FALSE)))),VLOOKUP(AB$3,'ESv3 Allowances'!$B$23:$C$33,2,FALSE),0)</f>
        <v>0</v>
      </c>
      <c r="AE94" s="20">
        <f>IF(AND(NOT(ISBLANK(AD94)),NOT(ISBLANK(VLOOKUP($F94,'ESv3 Allowances'!$A$3:$M$8, 13,FALSE)))),VLOOKUP(AD$3,'ESv3 Allowances'!$B$23:$C$33,2,FALSE),0)</f>
        <v>0</v>
      </c>
      <c r="AG94" s="22">
        <f>VLOOKUP(IF(ISBLANK($H94),0,2)+IF(ISBLANK($I94),0,1),'ESv3 Allowances'!$A$38:$G$41,4,FALSE)</f>
        <v>14</v>
      </c>
      <c r="AI94" s="22">
        <f>VLOOKUP(IF(ISBLANK($H94),0,2)+IF(ISBLANK($I94),0,1),'ESv3 Allowances'!$A$38:$G$41,5,FALSE)</f>
        <v>10</v>
      </c>
      <c r="AK94" s="22">
        <f>VLOOKUP(IF(ISBLANK($H94),0,2)+IF(ISBLANK($I94),0,1),'ESv3 Allowances'!$A$38:$G$41,6,FALSE)</f>
        <v>0</v>
      </c>
      <c r="AM94" s="22">
        <f>VLOOKUP(IF(ISBLANK($H94),0,2)+IF(ISBLANK($I94),0,1),'ESv3 Allowances'!$A$38:$G$41,7,FALSE)</f>
        <v>0</v>
      </c>
      <c r="AO94" s="22">
        <f t="shared" si="7"/>
        <v>0</v>
      </c>
      <c r="AQ94" s="20">
        <f t="shared" si="8"/>
        <v>0</v>
      </c>
      <c r="AR94" s="21">
        <f t="shared" si="9"/>
        <v>0</v>
      </c>
      <c r="AS94" s="20" t="str">
        <f t="shared" si="10"/>
        <v/>
      </c>
      <c r="AT94" s="22" t="str">
        <f t="shared" si="11"/>
        <v/>
      </c>
      <c r="AU94" s="19"/>
      <c r="AV94" s="19"/>
      <c r="AW94" s="22" t="str">
        <f t="shared" si="14"/>
        <v/>
      </c>
      <c r="AX94" s="92" t="str">
        <f t="shared" si="13"/>
        <v/>
      </c>
      <c r="AY94" s="19"/>
      <c r="AZ94" s="99"/>
    </row>
    <row r="95" spans="5:52" x14ac:dyDescent="0.2">
      <c r="E95" s="17"/>
      <c r="G95" s="20">
        <f>IF(ISBLANK(F95),0,VLOOKUP($F95,'ESv3 Allowances'!$A$3:$B$8,2,FALSE))</f>
        <v>0</v>
      </c>
      <c r="K95" s="20">
        <f>IF(AND(NOT(ISBLANK(J95)),NOT(ISBLANK(VLOOKUP($F95,'ESv3 Allowances'!$A$3:$M$8,3,FALSE)))),VLOOKUP(J$3,'ESv3 Allowances'!$B$23:$C$33,2,FALSE),0)</f>
        <v>0</v>
      </c>
      <c r="M95" s="20">
        <f>IF(AND(NOT(ISBLANK(L95)),NOT(ISBLANK(VLOOKUP($F95,'ESv3 Allowances'!$A$3:$M$8,4,FALSE)))),VLOOKUP(L$3,'ESv3 Allowances'!$B$23:$C$33,2,FALSE),0)</f>
        <v>0</v>
      </c>
      <c r="O95" s="20">
        <f>IF(AND(NOT(ISBLANK(N95)),NOT(ISBLANK(VLOOKUP($F95,'ESv3 Allowances'!$A$3:$M$8,5,FALSE)))),VLOOKUP(N$3,'ESv3 Allowances'!$B$23:$C$33,2,FALSE),0)</f>
        <v>0</v>
      </c>
      <c r="Q95" s="20">
        <f>IF(AND(NOT(ISBLANK(P95)),NOT(ISBLANK(VLOOKUP($F95,'ESv3 Allowances'!$A$3:$M$8,6,FALSE)))),VLOOKUP(P$3,'ESv3 Allowances'!$B$23:$C$33,2,FALSE),0)</f>
        <v>0</v>
      </c>
      <c r="S95" s="20">
        <f>IF(AND(NOT(ISBLANK(R95)),NOT(ISBLANK(VLOOKUP($F95,'ESv3 Allowances'!$A$3:$M$8,7,FALSE)))),VLOOKUP(R$3,'ESv3 Allowances'!$B$23:$C$33,2,FALSE),0)</f>
        <v>0</v>
      </c>
      <c r="U95" s="20">
        <f>IF(AND(NOT(ISBLANK(T95)),ISBLANK(V95),NOT(ISBLANK(VLOOKUP($F95,'ESv3 Allowances'!$A$3:$M$8,8,FALSE)))),VLOOKUP(T$3,'ESv3 Allowances'!$B$23:$C$33,2,FALSE),0)</f>
        <v>0</v>
      </c>
      <c r="W95" s="20">
        <f>IF(AND(NOT(ISBLANK(V95)),NOT(ISBLANK(VLOOKUP($F95,'ESv3 Allowances'!$A$3:$M$8, 9,FALSE)))),VLOOKUP(V$3,'ESv3 Allowances'!$B$23:$C$33,2,FALSE),0)</f>
        <v>0</v>
      </c>
      <c r="Y95" s="20">
        <f>IF(AND(NOT(ISBLANK(X95)),NOT(ISBLANK(VLOOKUP($F95,'ESv3 Allowances'!$A$3:$M$8, 10,FALSE)))),VLOOKUP(X$3,'ESv3 Allowances'!$B$23:$C$33,2,FALSE),0)</f>
        <v>0</v>
      </c>
      <c r="AA95" s="20">
        <f>IF(AND(NOT(ISBLANK(Z95)),NOT(ISBLANK(VLOOKUP($F95,'ESv3 Allowances'!$A$3:$M$8, 11,FALSE)))),VLOOKUP(Z$3,'ESv3 Allowances'!$B$23:$C$33,2,FALSE),0)</f>
        <v>0</v>
      </c>
      <c r="AC95" s="20">
        <f>IF(AND(NOT(ISBLANK(AB95)),NOT(ISBLANK(VLOOKUP($F95,'ESv3 Allowances'!$A$3:$M$8, 12,FALSE)))),VLOOKUP(AB$3,'ESv3 Allowances'!$B$23:$C$33,2,FALSE),0)</f>
        <v>0</v>
      </c>
      <c r="AE95" s="20">
        <f>IF(AND(NOT(ISBLANK(AD95)),NOT(ISBLANK(VLOOKUP($F95,'ESv3 Allowances'!$A$3:$M$8, 13,FALSE)))),VLOOKUP(AD$3,'ESv3 Allowances'!$B$23:$C$33,2,FALSE),0)</f>
        <v>0</v>
      </c>
      <c r="AG95" s="22">
        <f>VLOOKUP(IF(ISBLANK($H95),0,2)+IF(ISBLANK($I95),0,1),'ESv3 Allowances'!$A$38:$G$41,4,FALSE)</f>
        <v>14</v>
      </c>
      <c r="AI95" s="22">
        <f>VLOOKUP(IF(ISBLANK($H95),0,2)+IF(ISBLANK($I95),0,1),'ESv3 Allowances'!$A$38:$G$41,5,FALSE)</f>
        <v>10</v>
      </c>
      <c r="AK95" s="22">
        <f>VLOOKUP(IF(ISBLANK($H95),0,2)+IF(ISBLANK($I95),0,1),'ESv3 Allowances'!$A$38:$G$41,6,FALSE)</f>
        <v>0</v>
      </c>
      <c r="AM95" s="22">
        <f>VLOOKUP(IF(ISBLANK($H95),0,2)+IF(ISBLANK($I95),0,1),'ESv3 Allowances'!$A$38:$G$41,7,FALSE)</f>
        <v>0</v>
      </c>
      <c r="AO95" s="22">
        <f t="shared" si="7"/>
        <v>0</v>
      </c>
      <c r="AQ95" s="20">
        <f t="shared" si="8"/>
        <v>0</v>
      </c>
      <c r="AR95" s="21">
        <f t="shared" si="9"/>
        <v>0</v>
      </c>
      <c r="AS95" s="20" t="str">
        <f t="shared" si="10"/>
        <v/>
      </c>
      <c r="AT95" s="22" t="str">
        <f t="shared" si="11"/>
        <v/>
      </c>
      <c r="AU95" s="19"/>
      <c r="AV95" s="19"/>
      <c r="AW95" s="22" t="str">
        <f t="shared" si="14"/>
        <v/>
      </c>
      <c r="AX95" s="92" t="str">
        <f t="shared" si="13"/>
        <v/>
      </c>
      <c r="AY95" s="19"/>
      <c r="AZ95" s="99"/>
    </row>
    <row r="96" spans="5:52" x14ac:dyDescent="0.2">
      <c r="E96" s="17"/>
      <c r="G96" s="20">
        <f>IF(ISBLANK(F96),0,VLOOKUP($F96,'ESv3 Allowances'!$A$3:$B$8,2,FALSE))</f>
        <v>0</v>
      </c>
      <c r="K96" s="20">
        <f>IF(AND(NOT(ISBLANK(J96)),NOT(ISBLANK(VLOOKUP($F96,'ESv3 Allowances'!$A$3:$M$8,3,FALSE)))),VLOOKUP(J$3,'ESv3 Allowances'!$B$23:$C$33,2,FALSE),0)</f>
        <v>0</v>
      </c>
      <c r="M96" s="20">
        <f>IF(AND(NOT(ISBLANK(L96)),NOT(ISBLANK(VLOOKUP($F96,'ESv3 Allowances'!$A$3:$M$8,4,FALSE)))),VLOOKUP(L$3,'ESv3 Allowances'!$B$23:$C$33,2,FALSE),0)</f>
        <v>0</v>
      </c>
      <c r="O96" s="20">
        <f>IF(AND(NOT(ISBLANK(N96)),NOT(ISBLANK(VLOOKUP($F96,'ESv3 Allowances'!$A$3:$M$8,5,FALSE)))),VLOOKUP(N$3,'ESv3 Allowances'!$B$23:$C$33,2,FALSE),0)</f>
        <v>0</v>
      </c>
      <c r="Q96" s="20">
        <f>IF(AND(NOT(ISBLANK(P96)),NOT(ISBLANK(VLOOKUP($F96,'ESv3 Allowances'!$A$3:$M$8,6,FALSE)))),VLOOKUP(P$3,'ESv3 Allowances'!$B$23:$C$33,2,FALSE),0)</f>
        <v>0</v>
      </c>
      <c r="S96" s="20">
        <f>IF(AND(NOT(ISBLANK(R96)),NOT(ISBLANK(VLOOKUP($F96,'ESv3 Allowances'!$A$3:$M$8,7,FALSE)))),VLOOKUP(R$3,'ESv3 Allowances'!$B$23:$C$33,2,FALSE),0)</f>
        <v>0</v>
      </c>
      <c r="U96" s="20">
        <f>IF(AND(NOT(ISBLANK(T96)),ISBLANK(V96),NOT(ISBLANK(VLOOKUP($F96,'ESv3 Allowances'!$A$3:$M$8,8,FALSE)))),VLOOKUP(T$3,'ESv3 Allowances'!$B$23:$C$33,2,FALSE),0)</f>
        <v>0</v>
      </c>
      <c r="W96" s="20">
        <f>IF(AND(NOT(ISBLANK(V96)),NOT(ISBLANK(VLOOKUP($F96,'ESv3 Allowances'!$A$3:$M$8, 9,FALSE)))),VLOOKUP(V$3,'ESv3 Allowances'!$B$23:$C$33,2,FALSE),0)</f>
        <v>0</v>
      </c>
      <c r="Y96" s="20">
        <f>IF(AND(NOT(ISBLANK(X96)),NOT(ISBLANK(VLOOKUP($F96,'ESv3 Allowances'!$A$3:$M$8, 10,FALSE)))),VLOOKUP(X$3,'ESv3 Allowances'!$B$23:$C$33,2,FALSE),0)</f>
        <v>0</v>
      </c>
      <c r="AA96" s="20">
        <f>IF(AND(NOT(ISBLANK(Z96)),NOT(ISBLANK(VLOOKUP($F96,'ESv3 Allowances'!$A$3:$M$8, 11,FALSE)))),VLOOKUP(Z$3,'ESv3 Allowances'!$B$23:$C$33,2,FALSE),0)</f>
        <v>0</v>
      </c>
      <c r="AC96" s="20">
        <f>IF(AND(NOT(ISBLANK(AB96)),NOT(ISBLANK(VLOOKUP($F96,'ESv3 Allowances'!$A$3:$M$8, 12,FALSE)))),VLOOKUP(AB$3,'ESv3 Allowances'!$B$23:$C$33,2,FALSE),0)</f>
        <v>0</v>
      </c>
      <c r="AE96" s="20">
        <f>IF(AND(NOT(ISBLANK(AD96)),NOT(ISBLANK(VLOOKUP($F96,'ESv3 Allowances'!$A$3:$M$8, 13,FALSE)))),VLOOKUP(AD$3,'ESv3 Allowances'!$B$23:$C$33,2,FALSE),0)</f>
        <v>0</v>
      </c>
      <c r="AG96" s="22">
        <f>VLOOKUP(IF(ISBLANK($H96),0,2)+IF(ISBLANK($I96),0,1),'ESv3 Allowances'!$A$38:$G$41,4,FALSE)</f>
        <v>14</v>
      </c>
      <c r="AI96" s="22">
        <f>VLOOKUP(IF(ISBLANK($H96),0,2)+IF(ISBLANK($I96),0,1),'ESv3 Allowances'!$A$38:$G$41,5,FALSE)</f>
        <v>10</v>
      </c>
      <c r="AK96" s="22">
        <f>VLOOKUP(IF(ISBLANK($H96),0,2)+IF(ISBLANK($I96),0,1),'ESv3 Allowances'!$A$38:$G$41,6,FALSE)</f>
        <v>0</v>
      </c>
      <c r="AM96" s="22">
        <f>VLOOKUP(IF(ISBLANK($H96),0,2)+IF(ISBLANK($I96),0,1),'ESv3 Allowances'!$A$38:$G$41,7,FALSE)</f>
        <v>0</v>
      </c>
      <c r="AO96" s="22">
        <f t="shared" si="7"/>
        <v>0</v>
      </c>
      <c r="AQ96" s="20">
        <f t="shared" si="8"/>
        <v>0</v>
      </c>
      <c r="AR96" s="21">
        <f t="shared" si="9"/>
        <v>0</v>
      </c>
      <c r="AS96" s="20" t="str">
        <f t="shared" si="10"/>
        <v/>
      </c>
      <c r="AT96" s="22" t="str">
        <f t="shared" si="11"/>
        <v/>
      </c>
      <c r="AU96" s="19"/>
      <c r="AV96" s="19"/>
      <c r="AW96" s="22" t="str">
        <f t="shared" si="14"/>
        <v/>
      </c>
      <c r="AX96" s="92" t="str">
        <f t="shared" si="13"/>
        <v/>
      </c>
      <c r="AY96" s="19"/>
      <c r="AZ96" s="99"/>
    </row>
    <row r="97" spans="5:52" x14ac:dyDescent="0.2">
      <c r="E97" s="17"/>
      <c r="G97" s="20">
        <f>IF(ISBLANK(F97),0,VLOOKUP($F97,'ESv3 Allowances'!$A$3:$B$8,2,FALSE))</f>
        <v>0</v>
      </c>
      <c r="K97" s="20">
        <f>IF(AND(NOT(ISBLANK(J97)),NOT(ISBLANK(VLOOKUP($F97,'ESv3 Allowances'!$A$3:$M$8,3,FALSE)))),VLOOKUP(J$3,'ESv3 Allowances'!$B$23:$C$33,2,FALSE),0)</f>
        <v>0</v>
      </c>
      <c r="M97" s="20">
        <f>IF(AND(NOT(ISBLANK(L97)),NOT(ISBLANK(VLOOKUP($F97,'ESv3 Allowances'!$A$3:$M$8,4,FALSE)))),VLOOKUP(L$3,'ESv3 Allowances'!$B$23:$C$33,2,FALSE),0)</f>
        <v>0</v>
      </c>
      <c r="O97" s="20">
        <f>IF(AND(NOT(ISBLANK(N97)),NOT(ISBLANK(VLOOKUP($F97,'ESv3 Allowances'!$A$3:$M$8,5,FALSE)))),VLOOKUP(N$3,'ESv3 Allowances'!$B$23:$C$33,2,FALSE),0)</f>
        <v>0</v>
      </c>
      <c r="Q97" s="20">
        <f>IF(AND(NOT(ISBLANK(P97)),NOT(ISBLANK(VLOOKUP($F97,'ESv3 Allowances'!$A$3:$M$8,6,FALSE)))),VLOOKUP(P$3,'ESv3 Allowances'!$B$23:$C$33,2,FALSE),0)</f>
        <v>0</v>
      </c>
      <c r="S97" s="20">
        <f>IF(AND(NOT(ISBLANK(R97)),NOT(ISBLANK(VLOOKUP($F97,'ESv3 Allowances'!$A$3:$M$8,7,FALSE)))),VLOOKUP(R$3,'ESv3 Allowances'!$B$23:$C$33,2,FALSE),0)</f>
        <v>0</v>
      </c>
      <c r="U97" s="20">
        <f>IF(AND(NOT(ISBLANK(T97)),ISBLANK(V97),NOT(ISBLANK(VLOOKUP($F97,'ESv3 Allowances'!$A$3:$M$8,8,FALSE)))),VLOOKUP(T$3,'ESv3 Allowances'!$B$23:$C$33,2,FALSE),0)</f>
        <v>0</v>
      </c>
      <c r="W97" s="20">
        <f>IF(AND(NOT(ISBLANK(V97)),NOT(ISBLANK(VLOOKUP($F97,'ESv3 Allowances'!$A$3:$M$8, 9,FALSE)))),VLOOKUP(V$3,'ESv3 Allowances'!$B$23:$C$33,2,FALSE),0)</f>
        <v>0</v>
      </c>
      <c r="Y97" s="20">
        <f>IF(AND(NOT(ISBLANK(X97)),NOT(ISBLANK(VLOOKUP($F97,'ESv3 Allowances'!$A$3:$M$8, 10,FALSE)))),VLOOKUP(X$3,'ESv3 Allowances'!$B$23:$C$33,2,FALSE),0)</f>
        <v>0</v>
      </c>
      <c r="AA97" s="20">
        <f>IF(AND(NOT(ISBLANK(Z97)),NOT(ISBLANK(VLOOKUP($F97,'ESv3 Allowances'!$A$3:$M$8, 11,FALSE)))),VLOOKUP(Z$3,'ESv3 Allowances'!$B$23:$C$33,2,FALSE),0)</f>
        <v>0</v>
      </c>
      <c r="AC97" s="20">
        <f>IF(AND(NOT(ISBLANK(AB97)),NOT(ISBLANK(VLOOKUP($F97,'ESv3 Allowances'!$A$3:$M$8, 12,FALSE)))),VLOOKUP(AB$3,'ESv3 Allowances'!$B$23:$C$33,2,FALSE),0)</f>
        <v>0</v>
      </c>
      <c r="AE97" s="20">
        <f>IF(AND(NOT(ISBLANK(AD97)),NOT(ISBLANK(VLOOKUP($F97,'ESv3 Allowances'!$A$3:$M$8, 13,FALSE)))),VLOOKUP(AD$3,'ESv3 Allowances'!$B$23:$C$33,2,FALSE),0)</f>
        <v>0</v>
      </c>
      <c r="AG97" s="22">
        <f>VLOOKUP(IF(ISBLANK($H97),0,2)+IF(ISBLANK($I97),0,1),'ESv3 Allowances'!$A$38:$G$41,4,FALSE)</f>
        <v>14</v>
      </c>
      <c r="AI97" s="22">
        <f>VLOOKUP(IF(ISBLANK($H97),0,2)+IF(ISBLANK($I97),0,1),'ESv3 Allowances'!$A$38:$G$41,5,FALSE)</f>
        <v>10</v>
      </c>
      <c r="AK97" s="22">
        <f>VLOOKUP(IF(ISBLANK($H97),0,2)+IF(ISBLANK($I97),0,1),'ESv3 Allowances'!$A$38:$G$41,6,FALSE)</f>
        <v>0</v>
      </c>
      <c r="AM97" s="22">
        <f>VLOOKUP(IF(ISBLANK($H97),0,2)+IF(ISBLANK($I97),0,1),'ESv3 Allowances'!$A$38:$G$41,7,FALSE)</f>
        <v>0</v>
      </c>
      <c r="AO97" s="22">
        <f t="shared" si="7"/>
        <v>0</v>
      </c>
      <c r="AQ97" s="20">
        <f t="shared" si="8"/>
        <v>0</v>
      </c>
      <c r="AR97" s="21">
        <f t="shared" si="9"/>
        <v>0</v>
      </c>
      <c r="AS97" s="20" t="str">
        <f t="shared" si="10"/>
        <v/>
      </c>
      <c r="AT97" s="22" t="str">
        <f t="shared" si="11"/>
        <v/>
      </c>
      <c r="AU97" s="19"/>
      <c r="AV97" s="19"/>
      <c r="AW97" s="22" t="str">
        <f t="shared" si="14"/>
        <v/>
      </c>
      <c r="AX97" s="92" t="str">
        <f t="shared" si="13"/>
        <v/>
      </c>
      <c r="AY97" s="19"/>
      <c r="AZ97" s="99"/>
    </row>
    <row r="98" spans="5:52" x14ac:dyDescent="0.2">
      <c r="E98" s="17"/>
      <c r="G98" s="20">
        <f>IF(ISBLANK(F98),0,VLOOKUP($F98,'ESv3 Allowances'!$A$3:$B$8,2,FALSE))</f>
        <v>0</v>
      </c>
      <c r="K98" s="20">
        <f>IF(AND(NOT(ISBLANK(J98)),NOT(ISBLANK(VLOOKUP($F98,'ESv3 Allowances'!$A$3:$M$8,3,FALSE)))),VLOOKUP(J$3,'ESv3 Allowances'!$B$23:$C$33,2,FALSE),0)</f>
        <v>0</v>
      </c>
      <c r="M98" s="20">
        <f>IF(AND(NOT(ISBLANK(L98)),NOT(ISBLANK(VLOOKUP($F98,'ESv3 Allowances'!$A$3:$M$8,4,FALSE)))),VLOOKUP(L$3,'ESv3 Allowances'!$B$23:$C$33,2,FALSE),0)</f>
        <v>0</v>
      </c>
      <c r="O98" s="20">
        <f>IF(AND(NOT(ISBLANK(N98)),NOT(ISBLANK(VLOOKUP($F98,'ESv3 Allowances'!$A$3:$M$8,5,FALSE)))),VLOOKUP(N$3,'ESv3 Allowances'!$B$23:$C$33,2,FALSE),0)</f>
        <v>0</v>
      </c>
      <c r="Q98" s="20">
        <f>IF(AND(NOT(ISBLANK(P98)),NOT(ISBLANK(VLOOKUP($F98,'ESv3 Allowances'!$A$3:$M$8,6,FALSE)))),VLOOKUP(P$3,'ESv3 Allowances'!$B$23:$C$33,2,FALSE),0)</f>
        <v>0</v>
      </c>
      <c r="S98" s="20">
        <f>IF(AND(NOT(ISBLANK(R98)),NOT(ISBLANK(VLOOKUP($F98,'ESv3 Allowances'!$A$3:$M$8,7,FALSE)))),VLOOKUP(R$3,'ESv3 Allowances'!$B$23:$C$33,2,FALSE),0)</f>
        <v>0</v>
      </c>
      <c r="U98" s="20">
        <f>IF(AND(NOT(ISBLANK(T98)),ISBLANK(V98),NOT(ISBLANK(VLOOKUP($F98,'ESv3 Allowances'!$A$3:$M$8,8,FALSE)))),VLOOKUP(T$3,'ESv3 Allowances'!$B$23:$C$33,2,FALSE),0)</f>
        <v>0</v>
      </c>
      <c r="W98" s="20">
        <f>IF(AND(NOT(ISBLANK(V98)),NOT(ISBLANK(VLOOKUP($F98,'ESv3 Allowances'!$A$3:$M$8, 9,FALSE)))),VLOOKUP(V$3,'ESv3 Allowances'!$B$23:$C$33,2,FALSE),0)</f>
        <v>0</v>
      </c>
      <c r="Y98" s="20">
        <f>IF(AND(NOT(ISBLANK(X98)),NOT(ISBLANK(VLOOKUP($F98,'ESv3 Allowances'!$A$3:$M$8, 10,FALSE)))),VLOOKUP(X$3,'ESv3 Allowances'!$B$23:$C$33,2,FALSE),0)</f>
        <v>0</v>
      </c>
      <c r="AA98" s="20">
        <f>IF(AND(NOT(ISBLANK(Z98)),NOT(ISBLANK(VLOOKUP($F98,'ESv3 Allowances'!$A$3:$M$8, 11,FALSE)))),VLOOKUP(Z$3,'ESv3 Allowances'!$B$23:$C$33,2,FALSE),0)</f>
        <v>0</v>
      </c>
      <c r="AC98" s="20">
        <f>IF(AND(NOT(ISBLANK(AB98)),NOT(ISBLANK(VLOOKUP($F98,'ESv3 Allowances'!$A$3:$M$8, 12,FALSE)))),VLOOKUP(AB$3,'ESv3 Allowances'!$B$23:$C$33,2,FALSE),0)</f>
        <v>0</v>
      </c>
      <c r="AE98" s="20">
        <f>IF(AND(NOT(ISBLANK(AD98)),NOT(ISBLANK(VLOOKUP($F98,'ESv3 Allowances'!$A$3:$M$8, 13,FALSE)))),VLOOKUP(AD$3,'ESv3 Allowances'!$B$23:$C$33,2,FALSE),0)</f>
        <v>0</v>
      </c>
      <c r="AG98" s="22">
        <f>VLOOKUP(IF(ISBLANK($H98),0,2)+IF(ISBLANK($I98),0,1),'ESv3 Allowances'!$A$38:$G$41,4,FALSE)</f>
        <v>14</v>
      </c>
      <c r="AI98" s="22">
        <f>VLOOKUP(IF(ISBLANK($H98),0,2)+IF(ISBLANK($I98),0,1),'ESv3 Allowances'!$A$38:$G$41,5,FALSE)</f>
        <v>10</v>
      </c>
      <c r="AK98" s="22">
        <f>VLOOKUP(IF(ISBLANK($H98),0,2)+IF(ISBLANK($I98),0,1),'ESv3 Allowances'!$A$38:$G$41,6,FALSE)</f>
        <v>0</v>
      </c>
      <c r="AM98" s="22">
        <f>VLOOKUP(IF(ISBLANK($H98),0,2)+IF(ISBLANK($I98),0,1),'ESv3 Allowances'!$A$38:$G$41,7,FALSE)</f>
        <v>0</v>
      </c>
      <c r="AO98" s="22">
        <f t="shared" si="7"/>
        <v>0</v>
      </c>
      <c r="AQ98" s="20">
        <f t="shared" si="8"/>
        <v>0</v>
      </c>
      <c r="AR98" s="21">
        <f t="shared" si="9"/>
        <v>0</v>
      </c>
      <c r="AS98" s="20" t="str">
        <f t="shared" si="10"/>
        <v/>
      </c>
      <c r="AT98" s="22" t="str">
        <f t="shared" si="11"/>
        <v/>
      </c>
      <c r="AU98" s="19"/>
      <c r="AV98" s="19"/>
      <c r="AW98" s="22" t="str">
        <f t="shared" si="14"/>
        <v/>
      </c>
      <c r="AX98" s="92" t="str">
        <f>IF(OR(AT98="",AT98=0,AU98="",AU98=0),"",IF(AU98&lt;=0.95*AW98,"Yes",(IF(AU98&lt;=AW98,"Warn","No"))))</f>
        <v/>
      </c>
      <c r="AY98" s="19"/>
      <c r="AZ98" s="99"/>
    </row>
    <row r="99" spans="5:52" x14ac:dyDescent="0.2">
      <c r="E99" s="17"/>
      <c r="G99" s="20">
        <f>IF(ISBLANK(F99),0,VLOOKUP($F99,'ESv3 Allowances'!$A$3:$B$8,2,FALSE))</f>
        <v>0</v>
      </c>
      <c r="K99" s="20">
        <f>IF(AND(NOT(ISBLANK(J99)),NOT(ISBLANK(VLOOKUP($F99,'ESv3 Allowances'!$A$3:$M$8,3,FALSE)))),VLOOKUP(J$3,'ESv3 Allowances'!$B$23:$C$33,2,FALSE),0)</f>
        <v>0</v>
      </c>
      <c r="M99" s="20">
        <f>IF(AND(NOT(ISBLANK(L99)),NOT(ISBLANK(VLOOKUP($F99,'ESv3 Allowances'!$A$3:$M$8,4,FALSE)))),VLOOKUP(L$3,'ESv3 Allowances'!$B$23:$C$33,2,FALSE),0)</f>
        <v>0</v>
      </c>
      <c r="O99" s="20">
        <f>IF(AND(NOT(ISBLANK(N99)),NOT(ISBLANK(VLOOKUP($F99,'ESv3 Allowances'!$A$3:$M$8,5,FALSE)))),VLOOKUP(N$3,'ESv3 Allowances'!$B$23:$C$33,2,FALSE),0)</f>
        <v>0</v>
      </c>
      <c r="Q99" s="20">
        <f>IF(AND(NOT(ISBLANK(P99)),NOT(ISBLANK(VLOOKUP($F99,'ESv3 Allowances'!$A$3:$M$8,6,FALSE)))),VLOOKUP(P$3,'ESv3 Allowances'!$B$23:$C$33,2,FALSE),0)</f>
        <v>0</v>
      </c>
      <c r="S99" s="20">
        <f>IF(AND(NOT(ISBLANK(R99)),NOT(ISBLANK(VLOOKUP($F99,'ESv3 Allowances'!$A$3:$M$8,7,FALSE)))),VLOOKUP(R$3,'ESv3 Allowances'!$B$23:$C$33,2,FALSE),0)</f>
        <v>0</v>
      </c>
      <c r="U99" s="20">
        <f>IF(AND(NOT(ISBLANK(T99)),ISBLANK(V99),NOT(ISBLANK(VLOOKUP($F99,'ESv3 Allowances'!$A$3:$M$8,8,FALSE)))),VLOOKUP(T$3,'ESv3 Allowances'!$B$23:$C$33,2,FALSE),0)</f>
        <v>0</v>
      </c>
      <c r="W99" s="20">
        <f>IF(AND(NOT(ISBLANK(V99)),NOT(ISBLANK(VLOOKUP($F99,'ESv3 Allowances'!$A$3:$M$8, 9,FALSE)))),VLOOKUP(V$3,'ESv3 Allowances'!$B$23:$C$33,2,FALSE),0)</f>
        <v>0</v>
      </c>
      <c r="Y99" s="20">
        <f>IF(AND(NOT(ISBLANK(X99)),NOT(ISBLANK(VLOOKUP($F99,'ESv3 Allowances'!$A$3:$M$8, 10,FALSE)))),VLOOKUP(X$3,'ESv3 Allowances'!$B$23:$C$33,2,FALSE),0)</f>
        <v>0</v>
      </c>
      <c r="AA99" s="20">
        <f>IF(AND(NOT(ISBLANK(Z99)),NOT(ISBLANK(VLOOKUP($F99,'ESv3 Allowances'!$A$3:$M$8, 11,FALSE)))),VLOOKUP(Z$3,'ESv3 Allowances'!$B$23:$C$33,2,FALSE),0)</f>
        <v>0</v>
      </c>
      <c r="AC99" s="20">
        <f>IF(AND(NOT(ISBLANK(AB99)),NOT(ISBLANK(VLOOKUP($F99,'ESv3 Allowances'!$A$3:$M$8, 12,FALSE)))),VLOOKUP(AB$3,'ESv3 Allowances'!$B$23:$C$33,2,FALSE),0)</f>
        <v>0</v>
      </c>
      <c r="AE99" s="20">
        <f>IF(AND(NOT(ISBLANK(AD99)),NOT(ISBLANK(VLOOKUP($F99,'ESv3 Allowances'!$A$3:$M$8, 13,FALSE)))),VLOOKUP(AD$3,'ESv3 Allowances'!$B$23:$C$33,2,FALSE),0)</f>
        <v>0</v>
      </c>
      <c r="AG99" s="22">
        <f>VLOOKUP(IF(ISBLANK($H99),0,2)+IF(ISBLANK($I99),0,1),'ESv3 Allowances'!$A$38:$G$41,4,FALSE)</f>
        <v>14</v>
      </c>
      <c r="AI99" s="22">
        <f>VLOOKUP(IF(ISBLANK($H99),0,2)+IF(ISBLANK($I99),0,1),'ESv3 Allowances'!$A$38:$G$41,5,FALSE)</f>
        <v>10</v>
      </c>
      <c r="AK99" s="22">
        <f>VLOOKUP(IF(ISBLANK($H99),0,2)+IF(ISBLANK($I99),0,1),'ESv3 Allowances'!$A$38:$G$41,6,FALSE)</f>
        <v>0</v>
      </c>
      <c r="AM99" s="22">
        <f>VLOOKUP(IF(ISBLANK($H99),0,2)+IF(ISBLANK($I99),0,1),'ESv3 Allowances'!$A$38:$G$41,7,FALSE)</f>
        <v>0</v>
      </c>
      <c r="AO99" s="22">
        <f t="shared" si="7"/>
        <v>0</v>
      </c>
      <c r="AQ99" s="20">
        <f t="shared" si="8"/>
        <v>0</v>
      </c>
      <c r="AR99" s="21">
        <f t="shared" si="9"/>
        <v>0</v>
      </c>
      <c r="AS99" s="20" t="str">
        <f t="shared" si="10"/>
        <v/>
      </c>
      <c r="AT99" s="22" t="str">
        <f t="shared" si="11"/>
        <v/>
      </c>
      <c r="AU99" s="19"/>
      <c r="AV99" s="19"/>
      <c r="AW99" s="22" t="str">
        <f t="shared" si="14"/>
        <v/>
      </c>
      <c r="AX99" s="92" t="str">
        <f t="shared" ref="AX99:AX102" si="15">IF(OR(AT99="",AT99=0,AU99="",AU99=0),"",IF(AU99&lt;=0.95*AW99,"Yes",(IF(AU99&lt;=AW99,"Warn","No"))))</f>
        <v/>
      </c>
      <c r="AY99" s="19"/>
      <c r="AZ99" s="99"/>
    </row>
    <row r="100" spans="5:52" x14ac:dyDescent="0.2">
      <c r="E100" s="17"/>
      <c r="G100" s="20">
        <f>IF(ISBLANK(F100),0,VLOOKUP($F100,'ESv3 Allowances'!$A$3:$B$8,2,FALSE))</f>
        <v>0</v>
      </c>
      <c r="K100" s="20">
        <f>IF(AND(NOT(ISBLANK(J100)),NOT(ISBLANK(VLOOKUP($F100,'ESv3 Allowances'!$A$3:$M$8,3,FALSE)))),VLOOKUP(J$3,'ESv3 Allowances'!$B$23:$C$33,2,FALSE),0)</f>
        <v>0</v>
      </c>
      <c r="M100" s="20">
        <f>IF(AND(NOT(ISBLANK(L100)),NOT(ISBLANK(VLOOKUP($F100,'ESv3 Allowances'!$A$3:$M$8,4,FALSE)))),VLOOKUP(L$3,'ESv3 Allowances'!$B$23:$C$33,2,FALSE),0)</f>
        <v>0</v>
      </c>
      <c r="O100" s="20">
        <f>IF(AND(NOT(ISBLANK(N100)),NOT(ISBLANK(VLOOKUP($F100,'ESv3 Allowances'!$A$3:$M$8,5,FALSE)))),VLOOKUP(N$3,'ESv3 Allowances'!$B$23:$C$33,2,FALSE),0)</f>
        <v>0</v>
      </c>
      <c r="Q100" s="20">
        <f>IF(AND(NOT(ISBLANK(P100)),NOT(ISBLANK(VLOOKUP($F100,'ESv3 Allowances'!$A$3:$M$8,6,FALSE)))),VLOOKUP(P$3,'ESv3 Allowances'!$B$23:$C$33,2,FALSE),0)</f>
        <v>0</v>
      </c>
      <c r="S100" s="20">
        <f>IF(AND(NOT(ISBLANK(R100)),NOT(ISBLANK(VLOOKUP($F100,'ESv3 Allowances'!$A$3:$M$8,7,FALSE)))),VLOOKUP(R$3,'ESv3 Allowances'!$B$23:$C$33,2,FALSE),0)</f>
        <v>0</v>
      </c>
      <c r="U100" s="20">
        <f>IF(AND(NOT(ISBLANK(T100)),ISBLANK(V100),NOT(ISBLANK(VLOOKUP($F100,'ESv3 Allowances'!$A$3:$M$8,8,FALSE)))),VLOOKUP(T$3,'ESv3 Allowances'!$B$23:$C$33,2,FALSE),0)</f>
        <v>0</v>
      </c>
      <c r="W100" s="20">
        <f>IF(AND(NOT(ISBLANK(V100)),NOT(ISBLANK(VLOOKUP($F100,'ESv3 Allowances'!$A$3:$M$8, 9,FALSE)))),VLOOKUP(V$3,'ESv3 Allowances'!$B$23:$C$33,2,FALSE),0)</f>
        <v>0</v>
      </c>
      <c r="Y100" s="20">
        <f>IF(AND(NOT(ISBLANK(X100)),NOT(ISBLANK(VLOOKUP($F100,'ESv3 Allowances'!$A$3:$M$8, 10,FALSE)))),VLOOKUP(X$3,'ESv3 Allowances'!$B$23:$C$33,2,FALSE),0)</f>
        <v>0</v>
      </c>
      <c r="AA100" s="20">
        <f>IF(AND(NOT(ISBLANK(Z100)),NOT(ISBLANK(VLOOKUP($F100,'ESv3 Allowances'!$A$3:$M$8, 11,FALSE)))),VLOOKUP(Z$3,'ESv3 Allowances'!$B$23:$C$33,2,FALSE),0)</f>
        <v>0</v>
      </c>
      <c r="AC100" s="20">
        <f>IF(AND(NOT(ISBLANK(AB100)),NOT(ISBLANK(VLOOKUP($F100,'ESv3 Allowances'!$A$3:$M$8, 12,FALSE)))),VLOOKUP(AB$3,'ESv3 Allowances'!$B$23:$C$33,2,FALSE),0)</f>
        <v>0</v>
      </c>
      <c r="AE100" s="20">
        <f>IF(AND(NOT(ISBLANK(AD100)),NOT(ISBLANK(VLOOKUP($F100,'ESv3 Allowances'!$A$3:$M$8, 13,FALSE)))),VLOOKUP(AD$3,'ESv3 Allowances'!$B$23:$C$33,2,FALSE),0)</f>
        <v>0</v>
      </c>
      <c r="AG100" s="22">
        <f>VLOOKUP(IF(ISBLANK($H100),0,2)+IF(ISBLANK($I100),0,1),'ESv3 Allowances'!$A$38:$G$41,4,FALSE)</f>
        <v>14</v>
      </c>
      <c r="AI100" s="22">
        <f>VLOOKUP(IF(ISBLANK($H100),0,2)+IF(ISBLANK($I100),0,1),'ESv3 Allowances'!$A$38:$G$41,5,FALSE)</f>
        <v>10</v>
      </c>
      <c r="AK100" s="22">
        <f>VLOOKUP(IF(ISBLANK($H100),0,2)+IF(ISBLANK($I100),0,1),'ESv3 Allowances'!$A$38:$G$41,6,FALSE)</f>
        <v>0</v>
      </c>
      <c r="AM100" s="22">
        <f>VLOOKUP(IF(ISBLANK($H100),0,2)+IF(ISBLANK($I100),0,1),'ESv3 Allowances'!$A$38:$G$41,7,FALSE)</f>
        <v>0</v>
      </c>
      <c r="AO100" s="22">
        <f t="shared" si="7"/>
        <v>0</v>
      </c>
      <c r="AQ100" s="20">
        <f t="shared" si="8"/>
        <v>0</v>
      </c>
      <c r="AR100" s="21">
        <f t="shared" si="9"/>
        <v>0</v>
      </c>
      <c r="AS100" s="20" t="str">
        <f t="shared" si="10"/>
        <v/>
      </c>
      <c r="AT100" s="22" t="str">
        <f t="shared" si="11"/>
        <v/>
      </c>
      <c r="AU100" s="19"/>
      <c r="AV100" s="19"/>
      <c r="AW100" s="22" t="str">
        <f t="shared" si="14"/>
        <v/>
      </c>
      <c r="AX100" s="92" t="str">
        <f t="shared" si="15"/>
        <v/>
      </c>
      <c r="AY100" s="19"/>
      <c r="AZ100" s="99"/>
    </row>
    <row r="101" spans="5:52" x14ac:dyDescent="0.2">
      <c r="E101" s="17"/>
      <c r="G101" s="20">
        <f>IF(ISBLANK(F101),0,VLOOKUP($F101,'ESv3 Allowances'!$A$3:$B$8,2,FALSE))</f>
        <v>0</v>
      </c>
      <c r="K101" s="20">
        <f>IF(AND(NOT(ISBLANK(J101)),NOT(ISBLANK(VLOOKUP($F101,'ESv3 Allowances'!$A$3:$M$8,3,FALSE)))),VLOOKUP(J$3,'ESv3 Allowances'!$B$23:$C$33,2,FALSE),0)</f>
        <v>0</v>
      </c>
      <c r="M101" s="20">
        <f>IF(AND(NOT(ISBLANK(L101)),NOT(ISBLANK(VLOOKUP($F101,'ESv3 Allowances'!$A$3:$M$8,4,FALSE)))),VLOOKUP(L$3,'ESv3 Allowances'!$B$23:$C$33,2,FALSE),0)</f>
        <v>0</v>
      </c>
      <c r="O101" s="20">
        <f>IF(AND(NOT(ISBLANK(N101)),NOT(ISBLANK(VLOOKUP($F101,'ESv3 Allowances'!$A$3:$M$8,5,FALSE)))),VLOOKUP(N$3,'ESv3 Allowances'!$B$23:$C$33,2,FALSE),0)</f>
        <v>0</v>
      </c>
      <c r="Q101" s="20">
        <f>IF(AND(NOT(ISBLANK(P101)),NOT(ISBLANK(VLOOKUP($F101,'ESv3 Allowances'!$A$3:$M$8,6,FALSE)))),VLOOKUP(P$3,'ESv3 Allowances'!$B$23:$C$33,2,FALSE),0)</f>
        <v>0</v>
      </c>
      <c r="S101" s="20">
        <f>IF(AND(NOT(ISBLANK(R101)),NOT(ISBLANK(VLOOKUP($F101,'ESv3 Allowances'!$A$3:$M$8,7,FALSE)))),VLOOKUP(R$3,'ESv3 Allowances'!$B$23:$C$33,2,FALSE),0)</f>
        <v>0</v>
      </c>
      <c r="U101" s="20">
        <f>IF(AND(NOT(ISBLANK(T101)),ISBLANK(V101),NOT(ISBLANK(VLOOKUP($F101,'ESv3 Allowances'!$A$3:$M$8,8,FALSE)))),VLOOKUP(T$3,'ESv3 Allowances'!$B$23:$C$33,2,FALSE),0)</f>
        <v>0</v>
      </c>
      <c r="W101" s="20">
        <f>IF(AND(NOT(ISBLANK(V101)),NOT(ISBLANK(VLOOKUP($F101,'ESv3 Allowances'!$A$3:$M$8, 9,FALSE)))),VLOOKUP(V$3,'ESv3 Allowances'!$B$23:$C$33,2,FALSE),0)</f>
        <v>0</v>
      </c>
      <c r="Y101" s="20">
        <f>IF(AND(NOT(ISBLANK(X101)),NOT(ISBLANK(VLOOKUP($F101,'ESv3 Allowances'!$A$3:$M$8, 10,FALSE)))),VLOOKUP(X$3,'ESv3 Allowances'!$B$23:$C$33,2,FALSE),0)</f>
        <v>0</v>
      </c>
      <c r="AA101" s="20">
        <f>IF(AND(NOT(ISBLANK(Z101)),NOT(ISBLANK(VLOOKUP($F101,'ESv3 Allowances'!$A$3:$M$8, 11,FALSE)))),VLOOKUP(Z$3,'ESv3 Allowances'!$B$23:$C$33,2,FALSE),0)</f>
        <v>0</v>
      </c>
      <c r="AC101" s="20">
        <f>IF(AND(NOT(ISBLANK(AB101)),NOT(ISBLANK(VLOOKUP($F101,'ESv3 Allowances'!$A$3:$M$8, 12,FALSE)))),VLOOKUP(AB$3,'ESv3 Allowances'!$B$23:$C$33,2,FALSE),0)</f>
        <v>0</v>
      </c>
      <c r="AE101" s="20">
        <f>IF(AND(NOT(ISBLANK(AD101)),NOT(ISBLANK(VLOOKUP($F101,'ESv3 Allowances'!$A$3:$M$8, 13,FALSE)))),VLOOKUP(AD$3,'ESv3 Allowances'!$B$23:$C$33,2,FALSE),0)</f>
        <v>0</v>
      </c>
      <c r="AG101" s="22">
        <f>VLOOKUP(IF(ISBLANK($H101),0,2)+IF(ISBLANK($I101),0,1),'ESv3 Allowances'!$A$38:$G$41,4,FALSE)</f>
        <v>14</v>
      </c>
      <c r="AI101" s="22">
        <f>VLOOKUP(IF(ISBLANK($H101),0,2)+IF(ISBLANK($I101),0,1),'ESv3 Allowances'!$A$38:$G$41,5,FALSE)</f>
        <v>10</v>
      </c>
      <c r="AK101" s="22">
        <f>VLOOKUP(IF(ISBLANK($H101),0,2)+IF(ISBLANK($I101),0,1),'ESv3 Allowances'!$A$38:$G$41,6,FALSE)</f>
        <v>0</v>
      </c>
      <c r="AM101" s="22">
        <f>VLOOKUP(IF(ISBLANK($H101),0,2)+IF(ISBLANK($I101),0,1),'ESv3 Allowances'!$A$38:$G$41,7,FALSE)</f>
        <v>0</v>
      </c>
      <c r="AO101" s="22">
        <f t="shared" si="7"/>
        <v>0</v>
      </c>
      <c r="AQ101" s="20">
        <f t="shared" si="8"/>
        <v>0</v>
      </c>
      <c r="AR101" s="21">
        <f t="shared" si="9"/>
        <v>0</v>
      </c>
      <c r="AS101" s="20" t="str">
        <f t="shared" si="10"/>
        <v/>
      </c>
      <c r="AT101" s="22" t="str">
        <f t="shared" si="11"/>
        <v/>
      </c>
      <c r="AU101" s="19"/>
      <c r="AV101" s="19"/>
      <c r="AW101" s="22" t="str">
        <f t="shared" si="14"/>
        <v/>
      </c>
      <c r="AX101" s="92" t="str">
        <f t="shared" si="15"/>
        <v/>
      </c>
      <c r="AY101" s="19"/>
      <c r="AZ101" s="99"/>
    </row>
    <row r="102" spans="5:52" x14ac:dyDescent="0.2">
      <c r="E102" s="17"/>
      <c r="G102" s="20">
        <f>IF(ISBLANK(F102),0,VLOOKUP($F102,'ESv3 Allowances'!$A$3:$B$8,2,FALSE))</f>
        <v>0</v>
      </c>
      <c r="K102" s="20">
        <f>IF(AND(NOT(ISBLANK(J102)),NOT(ISBLANK(VLOOKUP($F102,'ESv3 Allowances'!$A$3:$M$8,3,FALSE)))),VLOOKUP(J$3,'ESv3 Allowances'!$B$23:$C$33,2,FALSE),0)</f>
        <v>0</v>
      </c>
      <c r="M102" s="20">
        <f>IF(AND(NOT(ISBLANK(L102)),NOT(ISBLANK(VLOOKUP($F102,'ESv3 Allowances'!$A$3:$M$8,4,FALSE)))),VLOOKUP(L$3,'ESv3 Allowances'!$B$23:$C$33,2,FALSE),0)</f>
        <v>0</v>
      </c>
      <c r="O102" s="20">
        <f>IF(AND(NOT(ISBLANK(N102)),NOT(ISBLANK(VLOOKUP($F102,'ESv3 Allowances'!$A$3:$M$8,5,FALSE)))),VLOOKUP(N$3,'ESv3 Allowances'!$B$23:$C$33,2,FALSE),0)</f>
        <v>0</v>
      </c>
      <c r="Q102" s="20">
        <f>IF(AND(NOT(ISBLANK(P102)),NOT(ISBLANK(VLOOKUP($F102,'ESv3 Allowances'!$A$3:$M$8,6,FALSE)))),VLOOKUP(P$3,'ESv3 Allowances'!$B$23:$C$33,2,FALSE),0)</f>
        <v>0</v>
      </c>
      <c r="S102" s="20">
        <f>IF(AND(NOT(ISBLANK(R102)),NOT(ISBLANK(VLOOKUP($F102,'ESv3 Allowances'!$A$3:$M$8,7,FALSE)))),VLOOKUP(R$3,'ESv3 Allowances'!$B$23:$C$33,2,FALSE),0)</f>
        <v>0</v>
      </c>
      <c r="U102" s="20">
        <f>IF(AND(NOT(ISBLANK(T102)),ISBLANK(V102),NOT(ISBLANK(VLOOKUP($F102,'ESv3 Allowances'!$A$3:$M$8,8,FALSE)))),VLOOKUP(T$3,'ESv3 Allowances'!$B$23:$C$33,2,FALSE),0)</f>
        <v>0</v>
      </c>
      <c r="W102" s="20">
        <f>IF(AND(NOT(ISBLANK(V102)),NOT(ISBLANK(VLOOKUP($F102,'ESv3 Allowances'!$A$3:$M$8, 9,FALSE)))),VLOOKUP(V$3,'ESv3 Allowances'!$B$23:$C$33,2,FALSE),0)</f>
        <v>0</v>
      </c>
      <c r="Y102" s="20">
        <f>IF(AND(NOT(ISBLANK(X102)),NOT(ISBLANK(VLOOKUP($F102,'ESv3 Allowances'!$A$3:$M$8, 10,FALSE)))),VLOOKUP(X$3,'ESv3 Allowances'!$B$23:$C$33,2,FALSE),0)</f>
        <v>0</v>
      </c>
      <c r="AA102" s="20">
        <f>IF(AND(NOT(ISBLANK(Z102)),NOT(ISBLANK(VLOOKUP($F102,'ESv3 Allowances'!$A$3:$M$8, 11,FALSE)))),VLOOKUP(Z$3,'ESv3 Allowances'!$B$23:$C$33,2,FALSE),0)</f>
        <v>0</v>
      </c>
      <c r="AC102" s="20">
        <f>IF(AND(NOT(ISBLANK(AB102)),NOT(ISBLANK(VLOOKUP($F102,'ESv3 Allowances'!$A$3:$M$8, 12,FALSE)))),VLOOKUP(AB$3,'ESv3 Allowances'!$B$23:$C$33,2,FALSE),0)</f>
        <v>0</v>
      </c>
      <c r="AE102" s="20">
        <f>IF(AND(NOT(ISBLANK(AD102)),NOT(ISBLANK(VLOOKUP($F102,'ESv3 Allowances'!$A$3:$M$8, 13,FALSE)))),VLOOKUP(AD$3,'ESv3 Allowances'!$B$23:$C$33,2,FALSE),0)</f>
        <v>0</v>
      </c>
      <c r="AG102" s="22">
        <f>VLOOKUP(IF(ISBLANK($H102),0,2)+IF(ISBLANK($I102),0,1),'ESv3 Allowances'!$A$38:$G$41,4,FALSE)</f>
        <v>14</v>
      </c>
      <c r="AI102" s="22">
        <f>VLOOKUP(IF(ISBLANK($H102),0,2)+IF(ISBLANK($I102),0,1),'ESv3 Allowances'!$A$38:$G$41,5,FALSE)</f>
        <v>10</v>
      </c>
      <c r="AK102" s="22">
        <f>VLOOKUP(IF(ISBLANK($H102),0,2)+IF(ISBLANK($I102),0,1),'ESv3 Allowances'!$A$38:$G$41,6,FALSE)</f>
        <v>0</v>
      </c>
      <c r="AM102" s="22">
        <f>VLOOKUP(IF(ISBLANK($H102),0,2)+IF(ISBLANK($I102),0,1),'ESv3 Allowances'!$A$38:$G$41,7,FALSE)</f>
        <v>0</v>
      </c>
      <c r="AO102" s="22">
        <f t="shared" si="7"/>
        <v>0</v>
      </c>
      <c r="AQ102" s="20">
        <f t="shared" si="8"/>
        <v>0</v>
      </c>
      <c r="AR102" s="21">
        <f t="shared" si="9"/>
        <v>0</v>
      </c>
      <c r="AS102" s="20" t="str">
        <f t="shared" si="10"/>
        <v/>
      </c>
      <c r="AT102" s="22" t="str">
        <f t="shared" si="11"/>
        <v/>
      </c>
      <c r="AU102" s="19"/>
      <c r="AV102" s="19"/>
      <c r="AW102" s="22" t="str">
        <f t="shared" si="14"/>
        <v/>
      </c>
      <c r="AX102" s="92" t="str">
        <f t="shared" si="15"/>
        <v/>
      </c>
      <c r="AY102" s="19"/>
      <c r="AZ102" s="99"/>
    </row>
    <row r="103" spans="5:52" x14ac:dyDescent="0.2">
      <c r="AY103" s="19"/>
      <c r="AZ103" s="99"/>
    </row>
    <row r="104" spans="5:52" x14ac:dyDescent="0.2">
      <c r="AY104" s="19"/>
      <c r="AZ104" s="99"/>
    </row>
    <row r="105" spans="5:52" x14ac:dyDescent="0.2">
      <c r="AY105" s="19"/>
      <c r="AZ105" s="99"/>
    </row>
    <row r="106" spans="5:52" x14ac:dyDescent="0.2">
      <c r="AY106" s="19"/>
      <c r="AZ106" s="99"/>
    </row>
    <row r="107" spans="5:52" x14ac:dyDescent="0.2">
      <c r="AY107" s="19"/>
      <c r="AZ107" s="99"/>
    </row>
    <row r="108" spans="5:52" x14ac:dyDescent="0.2">
      <c r="AY108" s="19"/>
      <c r="AZ108" s="99"/>
    </row>
    <row r="109" spans="5:52" x14ac:dyDescent="0.2">
      <c r="AY109" s="19"/>
      <c r="AZ109" s="99"/>
    </row>
    <row r="110" spans="5:52" x14ac:dyDescent="0.2">
      <c r="AY110" s="19"/>
      <c r="AZ110" s="99"/>
    </row>
    <row r="111" spans="5:52" x14ac:dyDescent="0.2">
      <c r="AY111" s="19"/>
      <c r="AZ111" s="99"/>
    </row>
    <row r="112" spans="5:52" x14ac:dyDescent="0.2">
      <c r="AZ112" s="99"/>
    </row>
    <row r="113" spans="52:52" x14ac:dyDescent="0.2">
      <c r="AZ113" s="19"/>
    </row>
    <row r="114" spans="52:52" x14ac:dyDescent="0.2">
      <c r="AZ114" s="19"/>
    </row>
    <row r="115" spans="52:52" x14ac:dyDescent="0.2">
      <c r="AZ115" s="19"/>
    </row>
    <row r="116" spans="52:52" x14ac:dyDescent="0.2">
      <c r="AZ116" s="19"/>
    </row>
    <row r="117" spans="52:52" x14ac:dyDescent="0.2">
      <c r="AZ117" s="19"/>
    </row>
    <row r="118" spans="52:52" x14ac:dyDescent="0.2">
      <c r="AZ118" s="19"/>
    </row>
    <row r="119" spans="52:52" x14ac:dyDescent="0.2">
      <c r="AZ119" s="19"/>
    </row>
    <row r="120" spans="52:52" x14ac:dyDescent="0.2">
      <c r="AZ120" s="19"/>
    </row>
    <row r="121" spans="52:52" x14ac:dyDescent="0.2">
      <c r="AZ121" s="19"/>
    </row>
    <row r="122" spans="52:52" x14ac:dyDescent="0.2">
      <c r="AZ122" s="19"/>
    </row>
    <row r="123" spans="52:52" x14ac:dyDescent="0.2">
      <c r="AZ123" s="19"/>
    </row>
    <row r="124" spans="52:52" x14ac:dyDescent="0.2">
      <c r="AZ124" s="19"/>
    </row>
    <row r="125" spans="52:52" x14ac:dyDescent="0.2">
      <c r="AZ125" s="19"/>
    </row>
    <row r="126" spans="52:52" x14ac:dyDescent="0.2">
      <c r="AZ126" s="19"/>
    </row>
    <row r="127" spans="52:52" x14ac:dyDescent="0.2">
      <c r="AZ127" s="19"/>
    </row>
    <row r="128" spans="52:52" x14ac:dyDescent="0.2">
      <c r="AZ128" s="19"/>
    </row>
    <row r="129" spans="52:52" x14ac:dyDescent="0.2">
      <c r="AZ129" s="19"/>
    </row>
    <row r="130" spans="52:52" x14ac:dyDescent="0.2">
      <c r="AZ130" s="19"/>
    </row>
    <row r="131" spans="52:52" x14ac:dyDescent="0.2">
      <c r="AZ131" s="19"/>
    </row>
    <row r="132" spans="52:52" x14ac:dyDescent="0.2">
      <c r="AZ132" s="19"/>
    </row>
    <row r="133" spans="52:52" x14ac:dyDescent="0.2">
      <c r="AZ133" s="19"/>
    </row>
    <row r="134" spans="52:52" x14ac:dyDescent="0.2">
      <c r="AZ134" s="19"/>
    </row>
    <row r="135" spans="52:52" x14ac:dyDescent="0.2">
      <c r="AZ135" s="19"/>
    </row>
    <row r="136" spans="52:52" x14ac:dyDescent="0.2">
      <c r="AZ136" s="19"/>
    </row>
    <row r="137" spans="52:52" x14ac:dyDescent="0.2">
      <c r="AZ137" s="19"/>
    </row>
    <row r="138" spans="52:52" x14ac:dyDescent="0.2">
      <c r="AZ138" s="19"/>
    </row>
    <row r="139" spans="52:52" x14ac:dyDescent="0.2">
      <c r="AZ139" s="19"/>
    </row>
    <row r="140" spans="52:52" x14ac:dyDescent="0.2">
      <c r="AZ140" s="19"/>
    </row>
    <row r="141" spans="52:52" x14ac:dyDescent="0.2">
      <c r="AZ141" s="19"/>
    </row>
    <row r="142" spans="52:52" x14ac:dyDescent="0.2">
      <c r="AZ142" s="19"/>
    </row>
    <row r="143" spans="52:52" x14ac:dyDescent="0.2">
      <c r="AZ143" s="19"/>
    </row>
    <row r="144" spans="52:52" x14ac:dyDescent="0.2">
      <c r="AZ144" s="19"/>
    </row>
    <row r="145" spans="52:52" x14ac:dyDescent="0.2">
      <c r="AZ145" s="19"/>
    </row>
    <row r="146" spans="52:52" x14ac:dyDescent="0.2">
      <c r="AZ146" s="19"/>
    </row>
    <row r="147" spans="52:52" x14ac:dyDescent="0.2">
      <c r="AZ147" s="19"/>
    </row>
    <row r="148" spans="52:52" x14ac:dyDescent="0.2">
      <c r="AZ148" s="19"/>
    </row>
    <row r="149" spans="52:52" x14ac:dyDescent="0.2">
      <c r="AZ149" s="19"/>
    </row>
    <row r="150" spans="52:52" x14ac:dyDescent="0.2">
      <c r="AZ150" s="19"/>
    </row>
    <row r="151" spans="52:52" x14ac:dyDescent="0.2">
      <c r="AZ151" s="19"/>
    </row>
    <row r="152" spans="52:52" x14ac:dyDescent="0.2">
      <c r="AZ152" s="19"/>
    </row>
    <row r="153" spans="52:52" x14ac:dyDescent="0.2">
      <c r="AZ153" s="19"/>
    </row>
    <row r="154" spans="52:52" x14ac:dyDescent="0.2">
      <c r="AZ154" s="19"/>
    </row>
    <row r="155" spans="52:52" x14ac:dyDescent="0.2">
      <c r="AZ155" s="19"/>
    </row>
    <row r="156" spans="52:52" x14ac:dyDescent="0.2">
      <c r="AZ156" s="19"/>
    </row>
    <row r="157" spans="52:52" x14ac:dyDescent="0.2">
      <c r="AZ157" s="19"/>
    </row>
    <row r="158" spans="52:52" x14ac:dyDescent="0.2">
      <c r="AZ158" s="19"/>
    </row>
    <row r="159" spans="52:52" x14ac:dyDescent="0.2">
      <c r="AZ159" s="19"/>
    </row>
    <row r="160" spans="52:52" x14ac:dyDescent="0.2">
      <c r="AZ160" s="19"/>
    </row>
    <row r="161" spans="52:52" x14ac:dyDescent="0.2">
      <c r="AZ161" s="19"/>
    </row>
  </sheetData>
  <sheetProtection sheet="1" objects="1" scenarios="1" formatCells="0" formatColumns="0" formatRows="0" deleteRows="0"/>
  <mergeCells count="1">
    <mergeCell ref="A2:D2"/>
  </mergeCells>
  <conditionalFormatting sqref="AX4:AX101">
    <cfRule type="expression" dxfId="5" priority="1">
      <formula>$AX4="Yes"</formula>
    </cfRule>
    <cfRule type="expression" dxfId="4" priority="2">
      <formula>$AX4="Warn"</formula>
    </cfRule>
    <cfRule type="expression" dxfId="3" priority="3">
      <formula>$AX4="No"</formula>
    </cfRule>
  </conditionalFormatting>
  <dataValidations count="6">
    <dataValidation type="list" allowBlank="1" showInputMessage="1" showErrorMessage="1" sqref="E102">
      <formula1>"DVR, Non-DVR, Thin Client, Multi-Service Gateway, Cable DTA"</formula1>
    </dataValidation>
    <dataValidation type="list" allowBlank="1" showInputMessage="1" showErrorMessage="1" sqref="F102">
      <formula1>ESv3BaseType</formula1>
    </dataValidation>
    <dataValidation type="list" allowBlank="1" showInputMessage="1" showErrorMessage="1" sqref="AY4:AY111">
      <formula1>"ESv3, Tier 2"</formula1>
    </dataValidation>
    <dataValidation type="custom" allowBlank="1" showInputMessage="1" showErrorMessage="1" errorTitle="Cannot take Multi-room and HNI" error="Please clear the HNI entry if you want to take the Multi-room allowance." sqref="V4:V102">
      <formula1>IF(ISBLANK(T4),TRUE,FALSE)</formula1>
    </dataValidation>
    <dataValidation type="custom" allowBlank="1" showInputMessage="1" showErrorMessage="1" errorTitle="Cannot take HNI and Multi-room" error="Please clear the Multi-room entry if you want to take the HNI allowance." sqref="T4:T103">
      <formula1>IF(ISBLANK(V4),TRUE,FALSE)</formula1>
    </dataValidation>
    <dataValidation type="list" allowBlank="1" showInputMessage="1" showErrorMessage="1" sqref="E4:E101">
      <formula1>STB_Categories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INDIRECT(VLOOKUP(E4,'ESv3 Allowances'!$A$44:$B$48,2,0))</xm:f>
          </x14:formula1>
          <xm:sqref>F4:F101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Right="0"/>
  </sheetPr>
  <dimension ref="A1:BR315"/>
  <sheetViews>
    <sheetView workbookViewId="0">
      <pane ySplit="3" topLeftCell="A4" activePane="bottomLeft" state="frozen"/>
      <selection activeCell="F53" sqref="F53"/>
      <selection pane="bottomLeft" activeCell="A4" sqref="A4"/>
    </sheetView>
  </sheetViews>
  <sheetFormatPr baseColWidth="10" defaultColWidth="8.1640625" defaultRowHeight="15" outlineLevelCol="1" x14ac:dyDescent="0.2"/>
  <cols>
    <col min="1" max="2" width="8.1640625" style="18"/>
    <col min="3" max="3" width="11.5" style="18" customWidth="1"/>
    <col min="4" max="4" width="19.33203125" style="18" customWidth="1"/>
    <col min="5" max="5" width="16.5" style="16" customWidth="1"/>
    <col min="6" max="6" width="10.6640625" style="17" customWidth="1" collapsed="1"/>
    <col min="7" max="7" width="5.5" style="18" hidden="1" customWidth="1" outlineLevel="1"/>
    <col min="8" max="8" width="6" style="18" customWidth="1"/>
    <col min="9" max="9" width="6.5" style="18" customWidth="1"/>
    <col min="10" max="10" width="6.33203125" style="18" customWidth="1" collapsed="1"/>
    <col min="11" max="11" width="8.33203125" style="18" hidden="1" customWidth="1" outlineLevel="1"/>
    <col min="12" max="12" width="6.33203125" style="18" customWidth="1" collapsed="1"/>
    <col min="13" max="13" width="7.33203125" style="18" hidden="1" customWidth="1" outlineLevel="1"/>
    <col min="14" max="14" width="5.5" style="18" customWidth="1" collapsed="1"/>
    <col min="15" max="15" width="6.1640625" style="18" hidden="1" customWidth="1" outlineLevel="1"/>
    <col min="16" max="16" width="5.5" style="18" customWidth="1" collapsed="1"/>
    <col min="17" max="17" width="3.6640625" style="18" hidden="1" customWidth="1" outlineLevel="1"/>
    <col min="18" max="18" width="5.5" style="18" customWidth="1" collapsed="1"/>
    <col min="19" max="19" width="4.33203125" style="18" hidden="1" customWidth="1" outlineLevel="1"/>
    <col min="20" max="20" width="5.5" style="18" customWidth="1" collapsed="1"/>
    <col min="21" max="21" width="3.83203125" style="18" hidden="1" customWidth="1" outlineLevel="1"/>
    <col min="22" max="22" width="6.33203125" style="18" customWidth="1" collapsed="1"/>
    <col min="23" max="23" width="3.6640625" style="18" hidden="1" customWidth="1" outlineLevel="1"/>
    <col min="24" max="24" width="7.5" style="18" customWidth="1" collapsed="1"/>
    <col min="25" max="25" width="5.5" style="18" hidden="1" customWidth="1" outlineLevel="1"/>
    <col min="26" max="26" width="7.33203125" style="18" customWidth="1" collapsed="1"/>
    <col min="27" max="27" width="5.1640625" style="18" hidden="1" customWidth="1" outlineLevel="1"/>
    <col min="28" max="28" width="8.1640625" style="18" customWidth="1" collapsed="1"/>
    <col min="29" max="29" width="3.5" style="18" hidden="1" customWidth="1" outlineLevel="1"/>
    <col min="30" max="30" width="5.5" style="18" customWidth="1" collapsed="1"/>
    <col min="31" max="31" width="3.5" style="18" hidden="1" customWidth="1" outlineLevel="1"/>
    <col min="32" max="32" width="5.33203125" style="18" customWidth="1" collapsed="1"/>
    <col min="33" max="33" width="4.33203125" style="18" hidden="1" customWidth="1" outlineLevel="1"/>
    <col min="34" max="34" width="4.83203125" style="18" customWidth="1" collapsed="1"/>
    <col min="35" max="35" width="7" style="18" hidden="1" customWidth="1" outlineLevel="1"/>
    <col min="36" max="36" width="4.83203125" style="18" customWidth="1" collapsed="1"/>
    <col min="37" max="37" width="3.5" style="18" hidden="1" customWidth="1" outlineLevel="1"/>
    <col min="38" max="38" width="5.6640625" style="18" customWidth="1" collapsed="1"/>
    <col min="39" max="39" width="4.83203125" style="18" hidden="1" customWidth="1" outlineLevel="1"/>
    <col min="40" max="40" width="5.83203125" style="18" customWidth="1" collapsed="1"/>
    <col min="41" max="41" width="3.5" style="18" hidden="1" customWidth="1" outlineLevel="1"/>
    <col min="42" max="42" width="6.1640625" style="18" customWidth="1" collapsed="1"/>
    <col min="43" max="43" width="3.5" style="18" hidden="1" customWidth="1" outlineLevel="1"/>
    <col min="44" max="44" width="5" style="18" customWidth="1" collapsed="1"/>
    <col min="45" max="45" width="5.6640625" style="18" hidden="1" customWidth="1" outlineLevel="1"/>
    <col min="46" max="46" width="5.6640625" style="18" customWidth="1" collapsed="1"/>
    <col min="47" max="47" width="5.6640625" style="18" hidden="1" customWidth="1" outlineLevel="1"/>
    <col min="48" max="48" width="5.6640625" style="18" customWidth="1" collapsed="1"/>
    <col min="49" max="49" width="5.6640625" style="18" hidden="1" customWidth="1" outlineLevel="1"/>
    <col min="50" max="50" width="5.5" style="18" customWidth="1" collapsed="1"/>
    <col min="51" max="51" width="5.6640625" style="18" hidden="1" customWidth="1" outlineLevel="1"/>
    <col min="52" max="52" width="8.83203125" style="19" customWidth="1" collapsed="1"/>
    <col min="53" max="53" width="6" style="18" hidden="1" customWidth="1" outlineLevel="1"/>
    <col min="54" max="54" width="8.33203125" style="19" customWidth="1" collapsed="1"/>
    <col min="55" max="55" width="6.6640625" style="18" hidden="1" customWidth="1" outlineLevel="1"/>
    <col min="56" max="56" width="7" style="19" customWidth="1" collapsed="1"/>
    <col min="57" max="57" width="5.5" style="18" hidden="1" customWidth="1" outlineLevel="1"/>
    <col min="58" max="58" width="5.6640625" style="19" customWidth="1" collapsed="1"/>
    <col min="59" max="59" width="5.6640625" style="18" hidden="1" customWidth="1" outlineLevel="1"/>
    <col min="60" max="60" width="7.83203125" style="20" customWidth="1"/>
    <col min="61" max="61" width="10.33203125" style="22" customWidth="1"/>
    <col min="62" max="62" width="11.33203125" style="22" customWidth="1"/>
    <col min="63" max="67" width="10.6640625" style="22" customWidth="1"/>
    <col min="68" max="68" width="45.83203125" style="23" customWidth="1"/>
    <col min="69" max="69" width="43.5" style="24" bestFit="1" customWidth="1"/>
    <col min="70" max="70" width="40.5" style="24" customWidth="1"/>
    <col min="71" max="16384" width="8.1640625" style="25"/>
  </cols>
  <sheetData>
    <row r="1" spans="1:70" ht="19" x14ac:dyDescent="0.25">
      <c r="A1" s="77" t="s">
        <v>187</v>
      </c>
      <c r="B1" s="78"/>
      <c r="C1" s="78"/>
      <c r="D1" s="78"/>
      <c r="E1" s="79"/>
      <c r="F1" s="80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81"/>
      <c r="BA1" s="78"/>
      <c r="BB1" s="81"/>
      <c r="BC1" s="78"/>
      <c r="BD1" s="81"/>
      <c r="BE1" s="78"/>
      <c r="BF1" s="81"/>
      <c r="BG1" s="78"/>
      <c r="BH1" s="78"/>
      <c r="BI1" s="81"/>
      <c r="BJ1" s="81"/>
      <c r="BK1" s="81"/>
      <c r="BL1" s="81"/>
      <c r="BM1" s="81"/>
      <c r="BN1" s="81"/>
      <c r="BO1" s="81"/>
      <c r="BP1" s="82"/>
    </row>
    <row r="2" spans="1:70" ht="22" customHeight="1" x14ac:dyDescent="0.2">
      <c r="A2" s="112" t="s">
        <v>32</v>
      </c>
      <c r="B2" s="113"/>
      <c r="C2" s="113"/>
      <c r="D2" s="113"/>
    </row>
    <row r="3" spans="1:70" s="35" customFormat="1" ht="45" x14ac:dyDescent="0.2">
      <c r="A3" s="26" t="s">
        <v>0</v>
      </c>
      <c r="B3" s="27" t="s">
        <v>1</v>
      </c>
      <c r="C3" s="27" t="s">
        <v>2</v>
      </c>
      <c r="D3" s="27" t="s">
        <v>33</v>
      </c>
      <c r="E3" s="27" t="s">
        <v>3</v>
      </c>
      <c r="F3" s="27" t="s">
        <v>4</v>
      </c>
      <c r="G3" s="27" t="s">
        <v>103</v>
      </c>
      <c r="H3" s="27" t="s">
        <v>182</v>
      </c>
      <c r="I3" s="27" t="s">
        <v>177</v>
      </c>
      <c r="J3" s="28" t="str">
        <f>'Tier 2 Allowances'!B14</f>
        <v>Adv Video</v>
      </c>
      <c r="K3" s="27" t="s">
        <v>103</v>
      </c>
      <c r="L3" s="28" t="str">
        <f>'Tier 2 Allowances'!B15</f>
        <v>Cable CARD</v>
      </c>
      <c r="M3" s="27" t="s">
        <v>103</v>
      </c>
      <c r="N3" s="28" t="str">
        <f>'Tier 2 Allowances'!B16</f>
        <v>DVR</v>
      </c>
      <c r="O3" s="27" t="s">
        <v>103</v>
      </c>
      <c r="P3" s="28" t="str">
        <f>'Tier 2 Allowances'!B17</f>
        <v>D2</v>
      </c>
      <c r="Q3" s="27" t="s">
        <v>103</v>
      </c>
      <c r="R3" s="28" t="str">
        <f>'Tier 2 Allowances'!B18</f>
        <v>D3</v>
      </c>
      <c r="S3" s="27" t="s">
        <v>103</v>
      </c>
      <c r="T3" s="28" t="str">
        <f>'Tier 2 Allowances'!B19</f>
        <v>HD</v>
      </c>
      <c r="U3" s="27" t="s">
        <v>103</v>
      </c>
      <c r="V3" s="28" t="str">
        <f>'Tier 2 Allowances'!B20</f>
        <v>HNI</v>
      </c>
      <c r="W3" s="27" t="s">
        <v>103</v>
      </c>
      <c r="X3" s="28" t="str">
        <f>'Tier 2 Allowances'!B21</f>
        <v>M-HNI</v>
      </c>
      <c r="Y3" s="27" t="s">
        <v>103</v>
      </c>
      <c r="Z3" s="28" t="str">
        <f>'Tier 2 Allowances'!B22</f>
        <v>S-DVR</v>
      </c>
      <c r="AA3" s="27" t="s">
        <v>103</v>
      </c>
      <c r="AB3" s="28" t="str">
        <f>'Tier 2 Allowances'!B23</f>
        <v>Multi-room</v>
      </c>
      <c r="AC3" s="27" t="s">
        <v>103</v>
      </c>
      <c r="AD3" s="28" t="str">
        <f>'Tier 2 Allowances'!B24</f>
        <v>MS</v>
      </c>
      <c r="AE3" s="27" t="s">
        <v>103</v>
      </c>
      <c r="AF3" s="28" t="str">
        <f>'Tier 2 Allowances'!B25</f>
        <v>MS-A</v>
      </c>
      <c r="AG3" s="27" t="s">
        <v>103</v>
      </c>
      <c r="AH3" s="28" t="str">
        <f>'Tier 2 Allowances'!B26</f>
        <v>XCD</v>
      </c>
      <c r="AI3" s="27" t="s">
        <v>103</v>
      </c>
      <c r="AJ3" s="28" t="str">
        <f>'Tier 2 Allowances'!B27</f>
        <v>XCD-A</v>
      </c>
      <c r="AK3" s="27" t="s">
        <v>103</v>
      </c>
      <c r="AL3" s="28" t="str">
        <f>'Tier 2 Allowances'!B28</f>
        <v>W-HNI</v>
      </c>
      <c r="AM3" s="27" t="s">
        <v>103</v>
      </c>
      <c r="AN3" s="28" t="str">
        <f>'Tier 2 Allowances'!B29</f>
        <v>MIMO-2.4</v>
      </c>
      <c r="AO3" s="27" t="s">
        <v>103</v>
      </c>
      <c r="AP3" s="28" t="str">
        <f>'Tier 2 Allowances'!B30</f>
        <v>MIMO-5</v>
      </c>
      <c r="AQ3" s="27" t="s">
        <v>103</v>
      </c>
      <c r="AR3" s="28" t="str">
        <f>'Tier 2 Allowances'!B31</f>
        <v>RTG</v>
      </c>
      <c r="AS3" s="27" t="s">
        <v>103</v>
      </c>
      <c r="AT3" s="28" t="str">
        <f>'Tier 2 Allowances'!B32</f>
        <v>HEVP</v>
      </c>
      <c r="AU3" s="27" t="s">
        <v>103</v>
      </c>
      <c r="AV3" s="28" t="str">
        <f>'Tier 2 Allowances'!B33</f>
        <v>UHD-4</v>
      </c>
      <c r="AW3" s="27" t="s">
        <v>103</v>
      </c>
      <c r="AX3" s="28" t="str">
        <f>'Tier 2 Allowances'!B34</f>
        <v>VoIP</v>
      </c>
      <c r="AY3" s="27" t="s">
        <v>103</v>
      </c>
      <c r="AZ3" s="29" t="s">
        <v>104</v>
      </c>
      <c r="BA3" s="30" t="s">
        <v>105</v>
      </c>
      <c r="BB3" s="29" t="s">
        <v>5</v>
      </c>
      <c r="BC3" s="30" t="s">
        <v>37</v>
      </c>
      <c r="BD3" s="29" t="s">
        <v>6</v>
      </c>
      <c r="BE3" s="30" t="s">
        <v>38</v>
      </c>
      <c r="BF3" s="29" t="s">
        <v>7</v>
      </c>
      <c r="BG3" s="30" t="s">
        <v>39</v>
      </c>
      <c r="BH3" s="28" t="s">
        <v>165</v>
      </c>
      <c r="BI3" s="33" t="s">
        <v>102</v>
      </c>
      <c r="BJ3" s="33" t="s">
        <v>180</v>
      </c>
      <c r="BK3" s="33" t="s">
        <v>194</v>
      </c>
      <c r="BL3" s="33" t="s">
        <v>195</v>
      </c>
      <c r="BM3" s="33" t="s">
        <v>206</v>
      </c>
      <c r="BN3" s="33" t="s">
        <v>190</v>
      </c>
      <c r="BO3" s="33" t="s">
        <v>218</v>
      </c>
      <c r="BP3" s="34" t="s">
        <v>11</v>
      </c>
      <c r="BR3" s="36"/>
    </row>
    <row r="4" spans="1:70" x14ac:dyDescent="0.2">
      <c r="C4" s="17"/>
      <c r="D4" s="17"/>
      <c r="E4" s="17"/>
      <c r="G4" s="20">
        <f>IF(ISBLANK(F4),0,VLOOKUP($F4,'Tier 2 Allowances'!$A$2:$B$6,2,FALSE))</f>
        <v>0</v>
      </c>
      <c r="K4" s="20">
        <f>IF(NOT(ISBLANK(VLOOKUP($F4,'Tier 2 Allowances'!$A$2:$T$6,3,FALSE))),IF(J4=2,2* VLOOKUP(J$3,'Tier 2 Allowances'!$B$14:$C$31,2,FALSE),(IF(NOT(ISBLANK(J4)), VLOOKUP(J$3,'Tier 2 Allowances'!$B$14:$C$31,2,FALSE),0))),0)</f>
        <v>0</v>
      </c>
      <c r="M4" s="20">
        <f>IF(NOT(ISBLANK(VLOOKUP($F4,'Tier 2 Allowances'!$A$2:$T$6,4,FALSE))),IF(L4=2,2* VLOOKUP(L$3,'Tier 2 Allowances'!$B$14:$C$31,2,FALSE),(IF(NOT(ISBLANK(L4)), VLOOKUP(L$3,'Tier 2 Allowances'!$B$14:$C$31,2,FALSE),0))),0)</f>
        <v>0</v>
      </c>
      <c r="O4" s="20">
        <f>IF(AND(NOT(ISBLANK(N4)),NOT(ISBLANK(VLOOKUP($F4,'Tier 2 Allowances'!$A$2:$M$6,5,FALSE)))),VLOOKUP(N$3,'Tier 2 Allowances'!$B$14:$C$31,2,FALSE),0)</f>
        <v>0</v>
      </c>
      <c r="Q4" s="20">
        <f>IF(AND(NOT(ISBLANK(P4)),ISBLANK(R4),NOT(ISBLANK(VLOOKUP($F4,'Tier 2 Allowances'!$A$2:$M$6,6,FALSE)))),VLOOKUP(P$3,'Tier 2 Allowances'!$B$14:$C$31,2,FALSE),0)</f>
        <v>0</v>
      </c>
      <c r="S4" s="20">
        <f>IF(AND(NOT(ISBLANK(R4)),NOT(ISBLANK(VLOOKUP($F4,'Tier 2 Allowances'!$A$2:$M$6,7,FALSE)))),VLOOKUP(R$3,'Tier 2 Allowances'!$B$14:$C$31,2,FALSE),0)</f>
        <v>0</v>
      </c>
      <c r="U4" s="20">
        <f>IF(AND(NOT(ISBLANK(T4)),NOT(ISBLANK(VLOOKUP($F4,'Tier 2 Allowances'!$A$2:$M$6,8,FALSE)))),VLOOKUP(T$3,'Tier 2 Allowances'!$B$14:$C$31,2,FALSE),0)</f>
        <v>0</v>
      </c>
      <c r="W4" s="20">
        <f>IF(AND(NOT(ISBLANK(V4)),ISBLANK(AB4),NOT(ISBLANK(VLOOKUP($F4,'Tier 2 Allowances'!$A$2:$M$6, 9,FALSE)))),VLOOKUP(V$3,'Tier 2 Allowances'!$B$14:$C$31,2,FALSE),0)</f>
        <v>0</v>
      </c>
      <c r="Y4" s="20">
        <f>IF(AND(NOT(ISBLANK(X4)),NOT(ISBLANK(VLOOKUP($F4,'Tier 2 Allowances'!$A$2:$M$6, 10,FALSE)))),VLOOKUP(X$3,'Tier 2 Allowances'!$B$14:$C$31,2,FALSE),0)</f>
        <v>0</v>
      </c>
      <c r="AA4" s="20">
        <f>IF(AND(NOT(ISBLANK(Z4)),ISBLANK(AB4),NOT(ISBLANK(VLOOKUP($F4,'Tier 2 Allowances'!$A$2:$M$6, 11,FALSE)))),VLOOKUP(Z$3,'Tier 2 Allowances'!$B$14:$C$31,2,FALSE),0)</f>
        <v>0</v>
      </c>
      <c r="AC4" s="20">
        <f>IF(AND(NOT(ISBLANK(AB4)),NOT(ISBLANK(VLOOKUP($F4,'Tier 2 Allowances'!$A$2:$M$6, 12,FALSE)))),VLOOKUP(AB$3,'Tier 2 Allowances'!$B$14:$C$31,2,FALSE),0)</f>
        <v>0</v>
      </c>
      <c r="AE4" s="20">
        <f>IF(AND(NOT(ISBLANK(AD4)),NOT(ISBLANK(VLOOKUP($F4,'Tier 2 Allowances'!$A$2:$M$6, 13,FALSE)))),VLOOKUP(AD$3,'Tier 2 Allowances'!$B$14:$C$31,2,FALSE),0)</f>
        <v>0</v>
      </c>
      <c r="AG4" s="20">
        <f>IF(AND(NOT(ISBLANK(AF4)),NOT(ISBLANK(VLOOKUP($F4,'Tier 2 Allowances'!$A$2:$M$6, 14,FALSE)))),VLOOKUP(AD$3,'Tier 2 Allowances'!$B$14:$C$31,2,FALSE),0)</f>
        <v>0</v>
      </c>
      <c r="AI4" s="20">
        <f>IF(AND(NOT(ISBLANK(AH4)),NOT(ISBLANK(VLOOKUP($F4,'Tier 2 Allowances'!$A$2:$M$6, 15,FALSE)))),VLOOKUP(AH$3,'Tier 2 Allowances'!$B$14:$C$31,2,FALSE),0)</f>
        <v>0</v>
      </c>
      <c r="AK4" s="20">
        <f>IF(AND(NOT(ISBLANK(AJ4)),NOT(ISBLANK(VLOOKUP($F4,'Tier 2 Allowances'!$A$2:$M$6, 18,FALSE)))),AJ4*VLOOKUP(AJ$3,'Tier 2 Allowances'!$B$14:$C$31,2,FALSE),0)</f>
        <v>0</v>
      </c>
      <c r="AM4" s="20">
        <f>IF(AND(NOT(ISBLANK(AL4)),NOT(ISBLANK(VLOOKUP($F4,'Tier 2 Allowances'!$A$2:$M$6, 17,FALSE)))),VLOOKUP(AL$3,'Tier 2 Allowances'!$B$14:$C$31,2,FALSE),0)</f>
        <v>0</v>
      </c>
      <c r="AO4" s="20">
        <f>IF(AND(NOT(ISBLANK(AN4)),NOT(ISBLANK(VLOOKUP($F4,'Tier 2 Allowances'!$A$2:$M$6, 18,FALSE)))),AN4*VLOOKUP(AN$3,'Tier 2 Allowances'!$B$14:$C$31,2,FALSE),0)</f>
        <v>0</v>
      </c>
      <c r="AQ4" s="20">
        <f>IF(AND(NOT(ISBLANK(AP4)),NOT(ISBLANK(VLOOKUP($F4,'Tier 2 Allowances'!$A$2:$M$6, 19,FALSE)))),AP4*VLOOKUP(AP$3,'Tier 2 Allowances'!$B$14:$C$31,2,FALSE),0)</f>
        <v>0</v>
      </c>
      <c r="AS4" s="20">
        <f>IF(AND(NOT(ISBLANK(AR4)),NOT(ISBLANK(VLOOKUP($F4,'Tier 2 Allowances'!$A$2:$M$6, 20,FALSE)))),VLOOKUP(AR$3,'Tier 2 Allowances'!$B$14:$C$31,2,FALSE),0)</f>
        <v>0</v>
      </c>
      <c r="AU4" s="20">
        <f>IF(AND(NOT(ISBLANK(AT4)),NOT(ISBLANK(VLOOKUP($F4,'Tier 2 Allowances'!$A$2:$W$6, 21,FALSE)))),VLOOKUP(AT$3,'Tier 2 Allowances'!$B$14:$C$34,2,FALSE),0)</f>
        <v>0</v>
      </c>
      <c r="AW4" s="20">
        <f>IF(AND(NOT(ISBLANK(AV4)),NOT(ISBLANK(VLOOKUP($F4,'Tier 2 Allowances'!$A$2:$W$6, 22,FALSE)))),VLOOKUP(AV$3,'Tier 2 Allowances'!$B$14:$C$34,2,FALSE),0)</f>
        <v>0</v>
      </c>
      <c r="AY4" s="20">
        <f>IF(AND(NOT(ISBLANK(AX4)),NOT(ISBLANK(VLOOKUP($F4,'Tier 2 Allowances'!$A$2:$W$6, 23,FALSE)))),VLOOKUP(AX$3,'Tier 2 Allowances'!$B$14:$C$34,2,FALSE),0)</f>
        <v>0</v>
      </c>
      <c r="BA4" s="22">
        <f t="shared" ref="BA4:BA67" si="0">IF(ISBLANK($H4), 14, 7-(4-$H4)/2)</f>
        <v>14</v>
      </c>
      <c r="BC4" s="22">
        <f t="shared" ref="BC4:BC67" si="1">IF(ISBLANK($I4),10,(10-$I4))</f>
        <v>10</v>
      </c>
      <c r="BE4" s="22">
        <f t="shared" ref="BE4:BE67" si="2">IF(ISBLANK($H4),0,7+(4-$H4)/2)</f>
        <v>0</v>
      </c>
      <c r="BG4" s="22">
        <f t="shared" ref="BG4:BG67" si="3">$I4</f>
        <v>0</v>
      </c>
      <c r="BH4" s="20" t="str">
        <f>IF(ISBLANK(F4),"",G4+K4+M4+O4+Q4+S4+U4+W4+Y4+AA4+AC4+AE4+AG4+AI4+AK4+AM4+AO4+AQ4+AS4+AU4+AW4+AY4)</f>
        <v/>
      </c>
      <c r="BI4" s="22" t="str">
        <f>IF(ISBLANK(F4),"",(IF(OR(AND(NOT(ISBLANK(H4)),ISBLANK(BD4)),AND(NOT(ISBLANK(I4)),ISBLANK(BF4)),ISBLANK(BB4)),"Incomplete",0.365*(AZ4*BA4+BB4*BC4+BD4*BE4+BF4*BG4))))</f>
        <v/>
      </c>
      <c r="BJ4" s="19"/>
      <c r="BK4" s="19"/>
      <c r="BL4" s="22" t="str">
        <f>IF(ISBLANK(F4),"",BH4+BK4)</f>
        <v/>
      </c>
      <c r="BM4" s="22" t="str">
        <f>IF(OR(BI4="",BI4=0,BJ4="",BJ4=0),"",IF(BJ4&lt;=0.95*BL4,"Yes",(IF(BJ4&lt;=BL4,"Warn","No"))))</f>
        <v/>
      </c>
      <c r="BN4" s="19"/>
      <c r="BO4" s="99"/>
      <c r="BP4" s="37"/>
    </row>
    <row r="5" spans="1:70" x14ac:dyDescent="0.2">
      <c r="C5" s="17"/>
      <c r="D5" s="17"/>
      <c r="E5" s="17"/>
      <c r="G5" s="20">
        <f>IF(ISBLANK(F5),0,VLOOKUP($F5,'Tier 2 Allowances'!$A$2:$B$6,2,FALSE))</f>
        <v>0</v>
      </c>
      <c r="K5" s="20">
        <f>IF(NOT(ISBLANK(VLOOKUP($F5,'Tier 2 Allowances'!$A$2:$T$6,3,FALSE))),IF(J5=2,2* VLOOKUP(J$3,'Tier 2 Allowances'!$B$14:$C$31,2,FALSE),(IF(NOT(ISBLANK(J5)), VLOOKUP(J$3,'Tier 2 Allowances'!$B$14:$C$31,2,FALSE),0))),0)</f>
        <v>0</v>
      </c>
      <c r="M5" s="20">
        <f>IF(NOT(ISBLANK(VLOOKUP($F5,'Tier 2 Allowances'!$A$2:$T$6,4,FALSE))),IF(L5=2,2* VLOOKUP(L$3,'Tier 2 Allowances'!$B$14:$C$31,2,FALSE),(IF(NOT(ISBLANK(L5)), VLOOKUP(L$3,'Tier 2 Allowances'!$B$14:$C$31,2,FALSE),0))),0)</f>
        <v>0</v>
      </c>
      <c r="O5" s="20">
        <f>IF(AND(NOT(ISBLANK(N5)),NOT(ISBLANK(VLOOKUP($F5,'Tier 2 Allowances'!$A$2:$M$6,5,FALSE)))),VLOOKUP(N$3,'Tier 2 Allowances'!$B$14:$C$31,2,FALSE),0)</f>
        <v>0</v>
      </c>
      <c r="Q5" s="20">
        <f>IF(AND(NOT(ISBLANK(P5)),ISBLANK(R5),NOT(ISBLANK(VLOOKUP($F5,'Tier 2 Allowances'!$A$2:$M$6,6,FALSE)))),VLOOKUP(P$3,'Tier 2 Allowances'!$B$14:$C$31,2,FALSE),0)</f>
        <v>0</v>
      </c>
      <c r="S5" s="20">
        <f>IF(AND(NOT(ISBLANK(R5)),NOT(ISBLANK(VLOOKUP($F5,'Tier 2 Allowances'!$A$2:$M$6,7,FALSE)))),VLOOKUP(R$3,'Tier 2 Allowances'!$B$14:$C$31,2,FALSE),0)</f>
        <v>0</v>
      </c>
      <c r="U5" s="20">
        <f>IF(AND(NOT(ISBLANK(T5)),NOT(ISBLANK(VLOOKUP($F5,'Tier 2 Allowances'!$A$2:$M$6,8,FALSE)))),VLOOKUP(T$3,'Tier 2 Allowances'!$B$14:$C$31,2,FALSE),0)</f>
        <v>0</v>
      </c>
      <c r="W5" s="20">
        <f>IF(AND(NOT(ISBLANK(V5)),ISBLANK(AB5),NOT(ISBLANK(VLOOKUP($F5,'Tier 2 Allowances'!$A$2:$M$6, 9,FALSE)))),VLOOKUP(V$3,'Tier 2 Allowances'!$B$14:$C$31,2,FALSE),0)</f>
        <v>0</v>
      </c>
      <c r="Y5" s="20">
        <f>IF(AND(NOT(ISBLANK(X5)),NOT(ISBLANK(VLOOKUP($F5,'Tier 2 Allowances'!$A$2:$M$6, 10,FALSE)))),VLOOKUP(X$3,'Tier 2 Allowances'!$B$14:$C$31,2,FALSE),0)</f>
        <v>0</v>
      </c>
      <c r="AA5" s="20">
        <f>IF(AND(NOT(ISBLANK(Z5)),ISBLANK(AB5),NOT(ISBLANK(VLOOKUP($F5,'Tier 2 Allowances'!$A$2:$M$6, 11,FALSE)))),VLOOKUP(Z$3,'Tier 2 Allowances'!$B$14:$C$31,2,FALSE),0)</f>
        <v>0</v>
      </c>
      <c r="AC5" s="20">
        <f>IF(AND(NOT(ISBLANK(AB5)),NOT(ISBLANK(VLOOKUP($F5,'Tier 2 Allowances'!$A$2:$M$6, 12,FALSE)))),VLOOKUP(AB$3,'Tier 2 Allowances'!$B$14:$C$31,2,FALSE),0)</f>
        <v>0</v>
      </c>
      <c r="AE5" s="20">
        <f>IF(AND(NOT(ISBLANK(AD5)),NOT(ISBLANK(VLOOKUP($F5,'Tier 2 Allowances'!$A$2:$M$6, 13,FALSE)))),VLOOKUP(AD$3,'Tier 2 Allowances'!$B$14:$C$31,2,FALSE),0)</f>
        <v>0</v>
      </c>
      <c r="AG5" s="20">
        <f>IF(AND(NOT(ISBLANK(AF5)),NOT(ISBLANK(VLOOKUP($F5,'Tier 2 Allowances'!$A$2:$M$6, 14,FALSE)))),VLOOKUP(AD$3,'Tier 2 Allowances'!$B$14:$C$31,2,FALSE),0)</f>
        <v>0</v>
      </c>
      <c r="AI5" s="20">
        <f>IF(AND(NOT(ISBLANK(AH5)),NOT(ISBLANK(VLOOKUP($F5,'Tier 2 Allowances'!$A$2:$M$6, 15,FALSE)))),VLOOKUP(AH$3,'Tier 2 Allowances'!$B$14:$C$31,2,FALSE),0)</f>
        <v>0</v>
      </c>
      <c r="AK5" s="20">
        <f>IF(AND(NOT(ISBLANK(AJ5)),NOT(ISBLANK(VLOOKUP($F5,'Tier 2 Allowances'!$A$2:$M$6, 18,FALSE)))),AJ5*VLOOKUP(AJ$3,'Tier 2 Allowances'!$B$14:$C$31,2,FALSE),0)</f>
        <v>0</v>
      </c>
      <c r="AM5" s="20">
        <f>IF(AND(NOT(ISBLANK(AL5)),NOT(ISBLANK(VLOOKUP($F5,'Tier 2 Allowances'!$A$2:$M$6, 17,FALSE)))),VLOOKUP(AL$3,'Tier 2 Allowances'!$B$14:$C$31,2,FALSE),0)</f>
        <v>0</v>
      </c>
      <c r="AO5" s="20">
        <f>IF(AND(NOT(ISBLANK(AN5)),NOT(ISBLANK(VLOOKUP($F5,'Tier 2 Allowances'!$A$2:$M$6, 18,FALSE)))),AN5*VLOOKUP(AN$3,'Tier 2 Allowances'!$B$14:$C$31,2,FALSE),0)</f>
        <v>0</v>
      </c>
      <c r="AQ5" s="20">
        <f>IF(AND(NOT(ISBLANK(AP5)),NOT(ISBLANK(VLOOKUP($F5,'Tier 2 Allowances'!$A$2:$M$6, 19,FALSE)))),AP5*VLOOKUP(AP$3,'Tier 2 Allowances'!$B$14:$C$31,2,FALSE),0)</f>
        <v>0</v>
      </c>
      <c r="AS5" s="20">
        <f>IF(AND(NOT(ISBLANK(AR5)),NOT(ISBLANK(VLOOKUP($F5,'Tier 2 Allowances'!$A$2:$M$6, 20,FALSE)))),VLOOKUP(AR$3,'Tier 2 Allowances'!$B$14:$C$31,2,FALSE),0)</f>
        <v>0</v>
      </c>
      <c r="AU5" s="20">
        <f>IF(AND(NOT(ISBLANK(AT5)),NOT(ISBLANK(VLOOKUP($F5,'Tier 2 Allowances'!$A$2:$W$6, 21,FALSE)))),VLOOKUP(AT$3,'Tier 2 Allowances'!$B$14:$C$34,2,FALSE),0)</f>
        <v>0</v>
      </c>
      <c r="AW5" s="20">
        <f>IF(AND(NOT(ISBLANK(AV5)),NOT(ISBLANK(VLOOKUP($F5,'Tier 2 Allowances'!$A$2:$W$6, 22,FALSE)))),VLOOKUP(AV$3,'Tier 2 Allowances'!$B$14:$C$34,2,FALSE),0)</f>
        <v>0</v>
      </c>
      <c r="AY5" s="20">
        <f>IF(AND(NOT(ISBLANK(AX5)),NOT(ISBLANK(VLOOKUP($F5,'Tier 2 Allowances'!$A$2:$W$6, 23,FALSE)))),VLOOKUP(AX$3,'Tier 2 Allowances'!$B$14:$C$34,2,FALSE),0)</f>
        <v>0</v>
      </c>
      <c r="BA5" s="22">
        <f t="shared" si="0"/>
        <v>14</v>
      </c>
      <c r="BC5" s="22">
        <f t="shared" si="1"/>
        <v>10</v>
      </c>
      <c r="BE5" s="22">
        <f t="shared" si="2"/>
        <v>0</v>
      </c>
      <c r="BG5" s="22">
        <f t="shared" si="3"/>
        <v>0</v>
      </c>
      <c r="BH5" s="20" t="str">
        <f>IF(ISBLANK(F5),"",G5+K5+M5+O5+Q5+S5+U5+W5+Y5+AA5+AC5+AE5+AG5+AI5+AK5+AM5+AO5+AQ5+AS5+AU5+AW5+AY5)</f>
        <v/>
      </c>
      <c r="BI5" s="22" t="str">
        <f t="shared" ref="BI5:BI68" si="4">IF(ISBLANK(F5),"",(IF(OR(AND(NOT(ISBLANK(H5)),ISBLANK(BD5)),AND(NOT(ISBLANK(I5)),ISBLANK(BF5)),ISBLANK(BB5)),"Incomplete",0.365*(AZ5*BA5+BB5*BC5+BD5*BE5+BF5*BG5))))</f>
        <v/>
      </c>
      <c r="BJ5" s="19"/>
      <c r="BK5" s="19"/>
      <c r="BL5" s="22" t="str">
        <f t="shared" ref="BL5:BL68" si="5">IF(ISBLANK(F5),"",BH5+BK5)</f>
        <v/>
      </c>
      <c r="BM5" s="22" t="str">
        <f t="shared" ref="BM5:BM68" si="6">IF(OR(BI5="",BI5=0,BJ5="",BJ5=0),"",IF(BJ5&lt;=0.95*BL5,"Yes",(IF(BJ5&lt;=BL5,"Warn","No"))))</f>
        <v/>
      </c>
      <c r="BN5" s="19"/>
      <c r="BO5" s="99"/>
      <c r="BP5" s="37"/>
    </row>
    <row r="6" spans="1:70" x14ac:dyDescent="0.2">
      <c r="C6" s="17"/>
      <c r="D6" s="17"/>
      <c r="E6" s="17"/>
      <c r="G6" s="20">
        <f>IF(ISBLANK(F6),0,VLOOKUP($F6,'Tier 2 Allowances'!$A$2:$B$6,2,FALSE))</f>
        <v>0</v>
      </c>
      <c r="K6" s="20">
        <f>IF(NOT(ISBLANK(VLOOKUP($F6,'Tier 2 Allowances'!$A$2:$T$6,3,FALSE))),IF(J6=2,2* VLOOKUP(J$3,'Tier 2 Allowances'!$B$14:$C$31,2,FALSE),(IF(NOT(ISBLANK(J6)), VLOOKUP(J$3,'Tier 2 Allowances'!$B$14:$C$31,2,FALSE),0))),0)</f>
        <v>0</v>
      </c>
      <c r="M6" s="20">
        <f>IF(NOT(ISBLANK(VLOOKUP($F6,'Tier 2 Allowances'!$A$2:$T$6,4,FALSE))),IF(L6=2,2* VLOOKUP(L$3,'Tier 2 Allowances'!$B$14:$C$31,2,FALSE),(IF(NOT(ISBLANK(L6)), VLOOKUP(L$3,'Tier 2 Allowances'!$B$14:$C$31,2,FALSE),0))),0)</f>
        <v>0</v>
      </c>
      <c r="O6" s="20">
        <f>IF(AND(NOT(ISBLANK(N6)),NOT(ISBLANK(VLOOKUP($F6,'Tier 2 Allowances'!$A$2:$M$6,5,FALSE)))),VLOOKUP(N$3,'Tier 2 Allowances'!$B$14:$C$31,2,FALSE),0)</f>
        <v>0</v>
      </c>
      <c r="Q6" s="20">
        <f>IF(AND(NOT(ISBLANK(P6)),ISBLANK(R6),NOT(ISBLANK(VLOOKUP($F6,'Tier 2 Allowances'!$A$2:$M$6,6,FALSE)))),VLOOKUP(P$3,'Tier 2 Allowances'!$B$14:$C$31,2,FALSE),0)</f>
        <v>0</v>
      </c>
      <c r="S6" s="20">
        <f>IF(AND(NOT(ISBLANK(R6)),NOT(ISBLANK(VLOOKUP($F6,'Tier 2 Allowances'!$A$2:$M$6,7,FALSE)))),VLOOKUP(R$3,'Tier 2 Allowances'!$B$14:$C$31,2,FALSE),0)</f>
        <v>0</v>
      </c>
      <c r="U6" s="20">
        <f>IF(AND(NOT(ISBLANK(T6)),NOT(ISBLANK(VLOOKUP($F6,'Tier 2 Allowances'!$A$2:$M$6,8,FALSE)))),VLOOKUP(T$3,'Tier 2 Allowances'!$B$14:$C$31,2,FALSE),0)</f>
        <v>0</v>
      </c>
      <c r="W6" s="20">
        <f>IF(AND(NOT(ISBLANK(V6)),ISBLANK(AB6),NOT(ISBLANK(VLOOKUP($F6,'Tier 2 Allowances'!$A$2:$M$6, 9,FALSE)))),VLOOKUP(V$3,'Tier 2 Allowances'!$B$14:$C$31,2,FALSE),0)</f>
        <v>0</v>
      </c>
      <c r="Y6" s="20">
        <f>IF(AND(NOT(ISBLANK(X6)),NOT(ISBLANK(VLOOKUP($F6,'Tier 2 Allowances'!$A$2:$M$6, 10,FALSE)))),VLOOKUP(X$3,'Tier 2 Allowances'!$B$14:$C$31,2,FALSE),0)</f>
        <v>0</v>
      </c>
      <c r="AA6" s="20">
        <f>IF(AND(NOT(ISBLANK(Z6)),ISBLANK(AB6),NOT(ISBLANK(VLOOKUP($F6,'Tier 2 Allowances'!$A$2:$M$6, 11,FALSE)))),VLOOKUP(Z$3,'Tier 2 Allowances'!$B$14:$C$31,2,FALSE),0)</f>
        <v>0</v>
      </c>
      <c r="AC6" s="20">
        <f>IF(AND(NOT(ISBLANK(AB6)),NOT(ISBLANK(VLOOKUP($F6,'Tier 2 Allowances'!$A$2:$M$6, 12,FALSE)))),VLOOKUP(AB$3,'Tier 2 Allowances'!$B$14:$C$31,2,FALSE),0)</f>
        <v>0</v>
      </c>
      <c r="AE6" s="20">
        <f>IF(AND(NOT(ISBLANK(AD6)),NOT(ISBLANK(VLOOKUP($F6,'Tier 2 Allowances'!$A$2:$M$6, 13,FALSE)))),VLOOKUP(AD$3,'Tier 2 Allowances'!$B$14:$C$31,2,FALSE),0)</f>
        <v>0</v>
      </c>
      <c r="AG6" s="20">
        <f>IF(AND(NOT(ISBLANK(AF6)),NOT(ISBLANK(VLOOKUP($F6,'Tier 2 Allowances'!$A$2:$M$6, 14,FALSE)))),VLOOKUP(AD$3,'Tier 2 Allowances'!$B$14:$C$31,2,FALSE),0)</f>
        <v>0</v>
      </c>
      <c r="AI6" s="20">
        <f>IF(AND(NOT(ISBLANK(AH6)),NOT(ISBLANK(VLOOKUP($F6,'Tier 2 Allowances'!$A$2:$M$6, 15,FALSE)))),VLOOKUP(AH$3,'Tier 2 Allowances'!$B$14:$C$31,2,FALSE),0)</f>
        <v>0</v>
      </c>
      <c r="AK6" s="20">
        <f>IF(AND(NOT(ISBLANK(AJ6)),NOT(ISBLANK(VLOOKUP($F6,'Tier 2 Allowances'!$A$2:$M$6, 18,FALSE)))),AJ6*VLOOKUP(AJ$3,'Tier 2 Allowances'!$B$14:$C$31,2,FALSE),0)</f>
        <v>0</v>
      </c>
      <c r="AM6" s="20">
        <f>IF(AND(NOT(ISBLANK(AL6)),NOT(ISBLANK(VLOOKUP($F6,'Tier 2 Allowances'!$A$2:$M$6, 17,FALSE)))),VLOOKUP(AL$3,'Tier 2 Allowances'!$B$14:$C$31,2,FALSE),0)</f>
        <v>0</v>
      </c>
      <c r="AO6" s="20">
        <f>IF(AND(NOT(ISBLANK(AN6)),NOT(ISBLANK(VLOOKUP($F6,'Tier 2 Allowances'!$A$2:$M$6, 18,FALSE)))),AN6*VLOOKUP(AN$3,'Tier 2 Allowances'!$B$14:$C$31,2,FALSE),0)</f>
        <v>0</v>
      </c>
      <c r="AQ6" s="20">
        <f>IF(AND(NOT(ISBLANK(AP6)),NOT(ISBLANK(VLOOKUP($F6,'Tier 2 Allowances'!$A$2:$M$6, 19,FALSE)))),AP6*VLOOKUP(AP$3,'Tier 2 Allowances'!$B$14:$C$31,2,FALSE),0)</f>
        <v>0</v>
      </c>
      <c r="AS6" s="20">
        <f>IF(AND(NOT(ISBLANK(AR6)),NOT(ISBLANK(VLOOKUP($F6,'Tier 2 Allowances'!$A$2:$M$6, 20,FALSE)))),VLOOKUP(AR$3,'Tier 2 Allowances'!$B$14:$C$31,2,FALSE),0)</f>
        <v>0</v>
      </c>
      <c r="AU6" s="20">
        <f>IF(AND(NOT(ISBLANK(AT6)),NOT(ISBLANK(VLOOKUP($F6,'Tier 2 Allowances'!$A$2:$W$6, 21,FALSE)))),VLOOKUP(AT$3,'Tier 2 Allowances'!$B$14:$C$34,2,FALSE),0)</f>
        <v>0</v>
      </c>
      <c r="AW6" s="20">
        <f>IF(AND(NOT(ISBLANK(AV6)),NOT(ISBLANK(VLOOKUP($F6,'Tier 2 Allowances'!$A$2:$W$6, 22,FALSE)))),VLOOKUP(AV$3,'Tier 2 Allowances'!$B$14:$C$34,2,FALSE),0)</f>
        <v>0</v>
      </c>
      <c r="AY6" s="20">
        <f>IF(AND(NOT(ISBLANK(AX6)),NOT(ISBLANK(VLOOKUP($F6,'Tier 2 Allowances'!$A$2:$W$6, 23,FALSE)))),VLOOKUP(AX$3,'Tier 2 Allowances'!$B$14:$C$34,2,FALSE),0)</f>
        <v>0</v>
      </c>
      <c r="BA6" s="22">
        <f t="shared" si="0"/>
        <v>14</v>
      </c>
      <c r="BC6" s="22">
        <f t="shared" si="1"/>
        <v>10</v>
      </c>
      <c r="BE6" s="22">
        <f t="shared" si="2"/>
        <v>0</v>
      </c>
      <c r="BG6" s="22">
        <f t="shared" si="3"/>
        <v>0</v>
      </c>
      <c r="BH6" s="20" t="str">
        <f t="shared" ref="BH6:BH69" si="7">IF(ISBLANK(F6),"",G6+K6+M6+O6+Q6+S6+U6+W6+Y6+AA6+AC6+AE6+AG6+AI6+AK6+AM6+AO6+AQ6+AS6+AU6+AW6+AY6)</f>
        <v/>
      </c>
      <c r="BI6" s="22" t="str">
        <f t="shared" si="4"/>
        <v/>
      </c>
      <c r="BJ6" s="19"/>
      <c r="BK6" s="19"/>
      <c r="BL6" s="22" t="str">
        <f t="shared" si="5"/>
        <v/>
      </c>
      <c r="BM6" s="22" t="str">
        <f t="shared" si="6"/>
        <v/>
      </c>
      <c r="BN6" s="19"/>
      <c r="BO6" s="99"/>
      <c r="BP6" s="37"/>
    </row>
    <row r="7" spans="1:70" x14ac:dyDescent="0.2">
      <c r="C7" s="17"/>
      <c r="D7" s="17"/>
      <c r="E7" s="17"/>
      <c r="G7" s="20">
        <f>IF(ISBLANK(F7),0,VLOOKUP($F7,'Tier 2 Allowances'!$A$2:$B$6,2,FALSE))</f>
        <v>0</v>
      </c>
      <c r="K7" s="20">
        <f>IF(NOT(ISBLANK(VLOOKUP($F7,'Tier 2 Allowances'!$A$2:$T$6,3,FALSE))),IF(J7=2,2* VLOOKUP(J$3,'Tier 2 Allowances'!$B$14:$C$31,2,FALSE),(IF(NOT(ISBLANK(J7)), VLOOKUP(J$3,'Tier 2 Allowances'!$B$14:$C$31,2,FALSE),0))),0)</f>
        <v>0</v>
      </c>
      <c r="M7" s="20">
        <f>IF(NOT(ISBLANK(VLOOKUP($F7,'Tier 2 Allowances'!$A$2:$T$6,4,FALSE))),IF(L7=2,2* VLOOKUP(L$3,'Tier 2 Allowances'!$B$14:$C$31,2,FALSE),(IF(NOT(ISBLANK(L7)), VLOOKUP(L$3,'Tier 2 Allowances'!$B$14:$C$31,2,FALSE),0))),0)</f>
        <v>0</v>
      </c>
      <c r="O7" s="20">
        <f>IF(AND(NOT(ISBLANK(N7)),NOT(ISBLANK(VLOOKUP($F7,'Tier 2 Allowances'!$A$2:$M$6,5,FALSE)))),VLOOKUP(N$3,'Tier 2 Allowances'!$B$14:$C$31,2,FALSE),0)</f>
        <v>0</v>
      </c>
      <c r="Q7" s="20">
        <f>IF(AND(NOT(ISBLANK(P7)),ISBLANK(R7),NOT(ISBLANK(VLOOKUP($F7,'Tier 2 Allowances'!$A$2:$M$6,6,FALSE)))),VLOOKUP(P$3,'Tier 2 Allowances'!$B$14:$C$31,2,FALSE),0)</f>
        <v>0</v>
      </c>
      <c r="S7" s="20">
        <f>IF(AND(NOT(ISBLANK(R7)),NOT(ISBLANK(VLOOKUP($F7,'Tier 2 Allowances'!$A$2:$M$6,7,FALSE)))),VLOOKUP(R$3,'Tier 2 Allowances'!$B$14:$C$31,2,FALSE),0)</f>
        <v>0</v>
      </c>
      <c r="U7" s="20">
        <f>IF(AND(NOT(ISBLANK(T7)),NOT(ISBLANK(VLOOKUP($F7,'Tier 2 Allowances'!$A$2:$M$6,8,FALSE)))),VLOOKUP(T$3,'Tier 2 Allowances'!$B$14:$C$31,2,FALSE),0)</f>
        <v>0</v>
      </c>
      <c r="W7" s="20">
        <f>IF(AND(NOT(ISBLANK(V7)),ISBLANK(AB7),NOT(ISBLANK(VLOOKUP($F7,'Tier 2 Allowances'!$A$2:$M$6, 9,FALSE)))),VLOOKUP(V$3,'Tier 2 Allowances'!$B$14:$C$31,2,FALSE),0)</f>
        <v>0</v>
      </c>
      <c r="Y7" s="20">
        <f>IF(AND(NOT(ISBLANK(X7)),NOT(ISBLANK(VLOOKUP($F7,'Tier 2 Allowances'!$A$2:$M$6, 10,FALSE)))),VLOOKUP(X$3,'Tier 2 Allowances'!$B$14:$C$31,2,FALSE),0)</f>
        <v>0</v>
      </c>
      <c r="AA7" s="20">
        <f>IF(AND(NOT(ISBLANK(Z7)),ISBLANK(AB7),NOT(ISBLANK(VLOOKUP($F7,'Tier 2 Allowances'!$A$2:$M$6, 11,FALSE)))),VLOOKUP(Z$3,'Tier 2 Allowances'!$B$14:$C$31,2,FALSE),0)</f>
        <v>0</v>
      </c>
      <c r="AC7" s="20">
        <f>IF(AND(NOT(ISBLANK(AB7)),NOT(ISBLANK(VLOOKUP($F7,'Tier 2 Allowances'!$A$2:$M$6, 12,FALSE)))),VLOOKUP(AB$3,'Tier 2 Allowances'!$B$14:$C$31,2,FALSE),0)</f>
        <v>0</v>
      </c>
      <c r="AE7" s="20">
        <f>IF(AND(NOT(ISBLANK(AD7)),NOT(ISBLANK(VLOOKUP($F7,'Tier 2 Allowances'!$A$2:$M$6, 13,FALSE)))),VLOOKUP(AD$3,'Tier 2 Allowances'!$B$14:$C$31,2,FALSE),0)</f>
        <v>0</v>
      </c>
      <c r="AG7" s="20">
        <f>IF(AND(NOT(ISBLANK(AF7)),NOT(ISBLANK(VLOOKUP($F7,'Tier 2 Allowances'!$A$2:$M$6, 14,FALSE)))),VLOOKUP(AD$3,'Tier 2 Allowances'!$B$14:$C$31,2,FALSE),0)</f>
        <v>0</v>
      </c>
      <c r="AI7" s="20">
        <f>IF(AND(NOT(ISBLANK(AH7)),NOT(ISBLANK(VLOOKUP($F7,'Tier 2 Allowances'!$A$2:$M$6, 15,FALSE)))),VLOOKUP(AH$3,'Tier 2 Allowances'!$B$14:$C$31,2,FALSE),0)</f>
        <v>0</v>
      </c>
      <c r="AK7" s="20">
        <f>IF(AND(NOT(ISBLANK(AJ7)),NOT(ISBLANK(VLOOKUP($F7,'Tier 2 Allowances'!$A$2:$M$6, 18,FALSE)))),AJ7*VLOOKUP(AJ$3,'Tier 2 Allowances'!$B$14:$C$31,2,FALSE),0)</f>
        <v>0</v>
      </c>
      <c r="AM7" s="20">
        <f>IF(AND(NOT(ISBLANK(AL7)),NOT(ISBLANK(VLOOKUP($F7,'Tier 2 Allowances'!$A$2:$M$6, 17,FALSE)))),VLOOKUP(AL$3,'Tier 2 Allowances'!$B$14:$C$31,2,FALSE),0)</f>
        <v>0</v>
      </c>
      <c r="AO7" s="20">
        <f>IF(AND(NOT(ISBLANK(AN7)),NOT(ISBLANK(VLOOKUP($F7,'Tier 2 Allowances'!$A$2:$M$6, 18,FALSE)))),AN7*VLOOKUP(AN$3,'Tier 2 Allowances'!$B$14:$C$31,2,FALSE),0)</f>
        <v>0</v>
      </c>
      <c r="AQ7" s="20">
        <f>IF(AND(NOT(ISBLANK(AP7)),NOT(ISBLANK(VLOOKUP($F7,'Tier 2 Allowances'!$A$2:$M$6, 19,FALSE)))),AP7*VLOOKUP(AP$3,'Tier 2 Allowances'!$B$14:$C$31,2,FALSE),0)</f>
        <v>0</v>
      </c>
      <c r="AS7" s="20">
        <f>IF(AND(NOT(ISBLANK(AR7)),NOT(ISBLANK(VLOOKUP($F7,'Tier 2 Allowances'!$A$2:$M$6, 20,FALSE)))),VLOOKUP(AR$3,'Tier 2 Allowances'!$B$14:$C$31,2,FALSE),0)</f>
        <v>0</v>
      </c>
      <c r="AU7" s="20">
        <f>IF(AND(NOT(ISBLANK(AT7)),NOT(ISBLANK(VLOOKUP($F7,'Tier 2 Allowances'!$A$2:$W$6, 21,FALSE)))),VLOOKUP(AT$3,'Tier 2 Allowances'!$B$14:$C$34,2,FALSE),0)</f>
        <v>0</v>
      </c>
      <c r="AW7" s="20">
        <f>IF(AND(NOT(ISBLANK(AV7)),NOT(ISBLANK(VLOOKUP($F7,'Tier 2 Allowances'!$A$2:$W$6, 22,FALSE)))),VLOOKUP(AV$3,'Tier 2 Allowances'!$B$14:$C$34,2,FALSE),0)</f>
        <v>0</v>
      </c>
      <c r="AY7" s="20">
        <f>IF(AND(NOT(ISBLANK(AX7)),NOT(ISBLANK(VLOOKUP($F7,'Tier 2 Allowances'!$A$2:$W$6, 23,FALSE)))),VLOOKUP(AX$3,'Tier 2 Allowances'!$B$14:$C$34,2,FALSE),0)</f>
        <v>0</v>
      </c>
      <c r="BA7" s="22">
        <f t="shared" si="0"/>
        <v>14</v>
      </c>
      <c r="BC7" s="22">
        <f t="shared" si="1"/>
        <v>10</v>
      </c>
      <c r="BE7" s="22">
        <f t="shared" si="2"/>
        <v>0</v>
      </c>
      <c r="BG7" s="22">
        <f t="shared" si="3"/>
        <v>0</v>
      </c>
      <c r="BH7" s="20" t="str">
        <f t="shared" si="7"/>
        <v/>
      </c>
      <c r="BI7" s="22" t="str">
        <f t="shared" si="4"/>
        <v/>
      </c>
      <c r="BJ7" s="19"/>
      <c r="BK7" s="19"/>
      <c r="BL7" s="22" t="str">
        <f t="shared" si="5"/>
        <v/>
      </c>
      <c r="BM7" s="22" t="str">
        <f t="shared" si="6"/>
        <v/>
      </c>
      <c r="BN7" s="19"/>
      <c r="BO7" s="99"/>
      <c r="BP7" s="37"/>
    </row>
    <row r="8" spans="1:70" x14ac:dyDescent="0.2">
      <c r="C8" s="17"/>
      <c r="D8" s="17"/>
      <c r="E8" s="17"/>
      <c r="G8" s="20">
        <f>IF(ISBLANK(F8),0,VLOOKUP($F8,'Tier 2 Allowances'!$A$2:$B$6,2,FALSE))</f>
        <v>0</v>
      </c>
      <c r="K8" s="20">
        <f>IF(NOT(ISBLANK(VLOOKUP($F8,'Tier 2 Allowances'!$A$2:$T$6,3,FALSE))),IF(J8=2,2* VLOOKUP(J$3,'Tier 2 Allowances'!$B$14:$C$31,2,FALSE),(IF(NOT(ISBLANK(J8)), VLOOKUP(J$3,'Tier 2 Allowances'!$B$14:$C$31,2,FALSE),0))),0)</f>
        <v>0</v>
      </c>
      <c r="M8" s="20">
        <f>IF(NOT(ISBLANK(VLOOKUP($F8,'Tier 2 Allowances'!$A$2:$T$6,4,FALSE))),IF(L8=2,2* VLOOKUP(L$3,'Tier 2 Allowances'!$B$14:$C$31,2,FALSE),(IF(NOT(ISBLANK(L8)), VLOOKUP(L$3,'Tier 2 Allowances'!$B$14:$C$31,2,FALSE),0))),0)</f>
        <v>0</v>
      </c>
      <c r="O8" s="20">
        <f>IF(AND(NOT(ISBLANK(N8)),NOT(ISBLANK(VLOOKUP($F8,'Tier 2 Allowances'!$A$2:$M$6,5,FALSE)))),VLOOKUP(N$3,'Tier 2 Allowances'!$B$14:$C$31,2,FALSE),0)</f>
        <v>0</v>
      </c>
      <c r="Q8" s="20">
        <f>IF(AND(NOT(ISBLANK(P8)),ISBLANK(R8),NOT(ISBLANK(VLOOKUP($F8,'Tier 2 Allowances'!$A$2:$M$6,6,FALSE)))),VLOOKUP(P$3,'Tier 2 Allowances'!$B$14:$C$31,2,FALSE),0)</f>
        <v>0</v>
      </c>
      <c r="S8" s="20">
        <f>IF(AND(NOT(ISBLANK(R8)),NOT(ISBLANK(VLOOKUP($F8,'Tier 2 Allowances'!$A$2:$M$6,7,FALSE)))),VLOOKUP(R$3,'Tier 2 Allowances'!$B$14:$C$31,2,FALSE),0)</f>
        <v>0</v>
      </c>
      <c r="U8" s="20">
        <f>IF(AND(NOT(ISBLANK(T8)),NOT(ISBLANK(VLOOKUP($F8,'Tier 2 Allowances'!$A$2:$M$6,8,FALSE)))),VLOOKUP(T$3,'Tier 2 Allowances'!$B$14:$C$31,2,FALSE),0)</f>
        <v>0</v>
      </c>
      <c r="W8" s="20">
        <f>IF(AND(NOT(ISBLANK(V8)),ISBLANK(AB8),NOT(ISBLANK(VLOOKUP($F8,'Tier 2 Allowances'!$A$2:$M$6, 9,FALSE)))),VLOOKUP(V$3,'Tier 2 Allowances'!$B$14:$C$31,2,FALSE),0)</f>
        <v>0</v>
      </c>
      <c r="Y8" s="20">
        <f>IF(AND(NOT(ISBLANK(X8)),NOT(ISBLANK(VLOOKUP($F8,'Tier 2 Allowances'!$A$2:$M$6, 10,FALSE)))),VLOOKUP(X$3,'Tier 2 Allowances'!$B$14:$C$31,2,FALSE),0)</f>
        <v>0</v>
      </c>
      <c r="AA8" s="20">
        <f>IF(AND(NOT(ISBLANK(Z8)),ISBLANK(AB8),NOT(ISBLANK(VLOOKUP($F8,'Tier 2 Allowances'!$A$2:$M$6, 11,FALSE)))),VLOOKUP(Z$3,'Tier 2 Allowances'!$B$14:$C$31,2,FALSE),0)</f>
        <v>0</v>
      </c>
      <c r="AC8" s="20">
        <f>IF(AND(NOT(ISBLANK(AB8)),NOT(ISBLANK(VLOOKUP($F8,'Tier 2 Allowances'!$A$2:$M$6, 12,FALSE)))),VLOOKUP(AB$3,'Tier 2 Allowances'!$B$14:$C$31,2,FALSE),0)</f>
        <v>0</v>
      </c>
      <c r="AE8" s="20">
        <f>IF(AND(NOT(ISBLANK(AD8)),NOT(ISBLANK(VLOOKUP($F8,'Tier 2 Allowances'!$A$2:$M$6, 13,FALSE)))),VLOOKUP(AD$3,'Tier 2 Allowances'!$B$14:$C$31,2,FALSE),0)</f>
        <v>0</v>
      </c>
      <c r="AG8" s="20">
        <f>IF(AND(NOT(ISBLANK(AF8)),NOT(ISBLANK(VLOOKUP($F8,'Tier 2 Allowances'!$A$2:$M$6, 14,FALSE)))),VLOOKUP(AD$3,'Tier 2 Allowances'!$B$14:$C$31,2,FALSE),0)</f>
        <v>0</v>
      </c>
      <c r="AI8" s="20">
        <f>IF(AND(NOT(ISBLANK(AH8)),NOT(ISBLANK(VLOOKUP($F8,'Tier 2 Allowances'!$A$2:$M$6, 15,FALSE)))),VLOOKUP(AH$3,'Tier 2 Allowances'!$B$14:$C$31,2,FALSE),0)</f>
        <v>0</v>
      </c>
      <c r="AK8" s="20">
        <f>IF(AND(NOT(ISBLANK(AJ8)),NOT(ISBLANK(VLOOKUP($F8,'Tier 2 Allowances'!$A$2:$M$6, 18,FALSE)))),AJ8*VLOOKUP(AJ$3,'Tier 2 Allowances'!$B$14:$C$31,2,FALSE),0)</f>
        <v>0</v>
      </c>
      <c r="AM8" s="20">
        <f>IF(AND(NOT(ISBLANK(AL8)),NOT(ISBLANK(VLOOKUP($F8,'Tier 2 Allowances'!$A$2:$M$6, 17,FALSE)))),VLOOKUP(AL$3,'Tier 2 Allowances'!$B$14:$C$31,2,FALSE),0)</f>
        <v>0</v>
      </c>
      <c r="AO8" s="20">
        <f>IF(AND(NOT(ISBLANK(AN8)),NOT(ISBLANK(VLOOKUP($F8,'Tier 2 Allowances'!$A$2:$M$6, 18,FALSE)))),AN8*VLOOKUP(AN$3,'Tier 2 Allowances'!$B$14:$C$31,2,FALSE),0)</f>
        <v>0</v>
      </c>
      <c r="AQ8" s="20">
        <f>IF(AND(NOT(ISBLANK(AP8)),NOT(ISBLANK(VLOOKUP($F8,'Tier 2 Allowances'!$A$2:$M$6, 19,FALSE)))),AP8*VLOOKUP(AP$3,'Tier 2 Allowances'!$B$14:$C$31,2,FALSE),0)</f>
        <v>0</v>
      </c>
      <c r="AS8" s="20">
        <f>IF(AND(NOT(ISBLANK(AR8)),NOT(ISBLANK(VLOOKUP($F8,'Tier 2 Allowances'!$A$2:$M$6, 20,FALSE)))),VLOOKUP(AR$3,'Tier 2 Allowances'!$B$14:$C$31,2,FALSE),0)</f>
        <v>0</v>
      </c>
      <c r="AU8" s="20">
        <f>IF(AND(NOT(ISBLANK(AT8)),NOT(ISBLANK(VLOOKUP($F8,'Tier 2 Allowances'!$A$2:$W$6, 21,FALSE)))),VLOOKUP(AT$3,'Tier 2 Allowances'!$B$14:$C$34,2,FALSE),0)</f>
        <v>0</v>
      </c>
      <c r="AW8" s="20">
        <f>IF(AND(NOT(ISBLANK(AV8)),NOT(ISBLANK(VLOOKUP($F8,'Tier 2 Allowances'!$A$2:$W$6, 22,FALSE)))),VLOOKUP(AV$3,'Tier 2 Allowances'!$B$14:$C$34,2,FALSE),0)</f>
        <v>0</v>
      </c>
      <c r="AY8" s="20">
        <f>IF(AND(NOT(ISBLANK(AX8)),NOT(ISBLANK(VLOOKUP($F8,'Tier 2 Allowances'!$A$2:$W$6, 23,FALSE)))),VLOOKUP(AX$3,'Tier 2 Allowances'!$B$14:$C$34,2,FALSE),0)</f>
        <v>0</v>
      </c>
      <c r="BA8" s="22">
        <f t="shared" si="0"/>
        <v>14</v>
      </c>
      <c r="BC8" s="22">
        <f t="shared" si="1"/>
        <v>10</v>
      </c>
      <c r="BE8" s="22">
        <f t="shared" si="2"/>
        <v>0</v>
      </c>
      <c r="BG8" s="22">
        <f t="shared" si="3"/>
        <v>0</v>
      </c>
      <c r="BH8" s="20" t="str">
        <f t="shared" si="7"/>
        <v/>
      </c>
      <c r="BI8" s="22" t="str">
        <f t="shared" si="4"/>
        <v/>
      </c>
      <c r="BJ8" s="19"/>
      <c r="BK8" s="19"/>
      <c r="BL8" s="22" t="str">
        <f t="shared" si="5"/>
        <v/>
      </c>
      <c r="BM8" s="22" t="str">
        <f t="shared" si="6"/>
        <v/>
      </c>
      <c r="BN8" s="19"/>
      <c r="BO8" s="99"/>
      <c r="BP8" s="37"/>
    </row>
    <row r="9" spans="1:70" x14ac:dyDescent="0.2">
      <c r="E9" s="17"/>
      <c r="G9" s="20">
        <f>IF(ISBLANK(F9),0,VLOOKUP($F9,'Tier 2 Allowances'!$A$2:$B$6,2,FALSE))</f>
        <v>0</v>
      </c>
      <c r="K9" s="20">
        <f>IF(NOT(ISBLANK(VLOOKUP($F9,'Tier 2 Allowances'!$A$2:$T$6,3,FALSE))),IF(J9=2,2* VLOOKUP(J$3,'Tier 2 Allowances'!$B$14:$C$31,2,FALSE),(IF(NOT(ISBLANK(J9)), VLOOKUP(J$3,'Tier 2 Allowances'!$B$14:$C$31,2,FALSE),0))),0)</f>
        <v>0</v>
      </c>
      <c r="M9" s="20">
        <f>IF(NOT(ISBLANK(VLOOKUP($F9,'Tier 2 Allowances'!$A$2:$T$6,4,FALSE))),IF(L9=2,2* VLOOKUP(L$3,'Tier 2 Allowances'!$B$14:$C$31,2,FALSE),(IF(NOT(ISBLANK(L9)), VLOOKUP(L$3,'Tier 2 Allowances'!$B$14:$C$31,2,FALSE),0))),0)</f>
        <v>0</v>
      </c>
      <c r="O9" s="20">
        <f>IF(AND(NOT(ISBLANK(N9)),NOT(ISBLANK(VLOOKUP($F9,'Tier 2 Allowances'!$A$2:$M$6,5,FALSE)))),VLOOKUP(N$3,'Tier 2 Allowances'!$B$14:$C$31,2,FALSE),0)</f>
        <v>0</v>
      </c>
      <c r="Q9" s="20">
        <f>IF(AND(NOT(ISBLANK(P9)),ISBLANK(R9),NOT(ISBLANK(VLOOKUP($F9,'Tier 2 Allowances'!$A$2:$M$6,6,FALSE)))),VLOOKUP(P$3,'Tier 2 Allowances'!$B$14:$C$31,2,FALSE),0)</f>
        <v>0</v>
      </c>
      <c r="S9" s="20">
        <f>IF(AND(NOT(ISBLANK(R9)),NOT(ISBLANK(VLOOKUP($F9,'Tier 2 Allowances'!$A$2:$M$6,7,FALSE)))),VLOOKUP(R$3,'Tier 2 Allowances'!$B$14:$C$31,2,FALSE),0)</f>
        <v>0</v>
      </c>
      <c r="U9" s="20">
        <f>IF(AND(NOT(ISBLANK(T9)),NOT(ISBLANK(VLOOKUP($F9,'Tier 2 Allowances'!$A$2:$M$6,8,FALSE)))),VLOOKUP(T$3,'Tier 2 Allowances'!$B$14:$C$31,2,FALSE),0)</f>
        <v>0</v>
      </c>
      <c r="W9" s="20">
        <f>IF(AND(NOT(ISBLANK(V9)),ISBLANK(AB9),NOT(ISBLANK(VLOOKUP($F9,'Tier 2 Allowances'!$A$2:$M$6, 9,FALSE)))),VLOOKUP(V$3,'Tier 2 Allowances'!$B$14:$C$31,2,FALSE),0)</f>
        <v>0</v>
      </c>
      <c r="Y9" s="20">
        <f>IF(AND(NOT(ISBLANK(X9)),NOT(ISBLANK(VLOOKUP($F9,'Tier 2 Allowances'!$A$2:$M$6, 10,FALSE)))),VLOOKUP(X$3,'Tier 2 Allowances'!$B$14:$C$31,2,FALSE),0)</f>
        <v>0</v>
      </c>
      <c r="AA9" s="20">
        <f>IF(AND(NOT(ISBLANK(Z9)),ISBLANK(AB9),NOT(ISBLANK(VLOOKUP($F9,'Tier 2 Allowances'!$A$2:$M$6, 11,FALSE)))),VLOOKUP(Z$3,'Tier 2 Allowances'!$B$14:$C$31,2,FALSE),0)</f>
        <v>0</v>
      </c>
      <c r="AC9" s="20">
        <f>IF(AND(NOT(ISBLANK(AB9)),NOT(ISBLANK(VLOOKUP($F9,'Tier 2 Allowances'!$A$2:$M$6, 12,FALSE)))),VLOOKUP(AB$3,'Tier 2 Allowances'!$B$14:$C$31,2,FALSE),0)</f>
        <v>0</v>
      </c>
      <c r="AE9" s="20">
        <f>IF(AND(NOT(ISBLANK(AD9)),NOT(ISBLANK(VLOOKUP($F9,'Tier 2 Allowances'!$A$2:$M$6, 13,FALSE)))),VLOOKUP(AD$3,'Tier 2 Allowances'!$B$14:$C$31,2,FALSE),0)</f>
        <v>0</v>
      </c>
      <c r="AG9" s="20">
        <f>IF(AND(NOT(ISBLANK(AF9)),NOT(ISBLANK(VLOOKUP($F9,'Tier 2 Allowances'!$A$2:$M$6, 14,FALSE)))),VLOOKUP(AD$3,'Tier 2 Allowances'!$B$14:$C$31,2,FALSE),0)</f>
        <v>0</v>
      </c>
      <c r="AI9" s="20">
        <f>IF(AND(NOT(ISBLANK(AH9)),NOT(ISBLANK(VLOOKUP($F9,'Tier 2 Allowances'!$A$2:$M$6, 15,FALSE)))),VLOOKUP(AH$3,'Tier 2 Allowances'!$B$14:$C$31,2,FALSE),0)</f>
        <v>0</v>
      </c>
      <c r="AK9" s="20">
        <f>IF(AND(NOT(ISBLANK(AJ9)),NOT(ISBLANK(VLOOKUP($F9,'Tier 2 Allowances'!$A$2:$M$6, 18,FALSE)))),AJ9*VLOOKUP(AJ$3,'Tier 2 Allowances'!$B$14:$C$31,2,FALSE),0)</f>
        <v>0</v>
      </c>
      <c r="AM9" s="20">
        <f>IF(AND(NOT(ISBLANK(AL9)),NOT(ISBLANK(VLOOKUP($F9,'Tier 2 Allowances'!$A$2:$M$6, 17,FALSE)))),VLOOKUP(AL$3,'Tier 2 Allowances'!$B$14:$C$31,2,FALSE),0)</f>
        <v>0</v>
      </c>
      <c r="AO9" s="20">
        <f>IF(AND(NOT(ISBLANK(AN9)),NOT(ISBLANK(VLOOKUP($F9,'Tier 2 Allowances'!$A$2:$M$6, 18,FALSE)))),AN9*VLOOKUP(AN$3,'Tier 2 Allowances'!$B$14:$C$31,2,FALSE),0)</f>
        <v>0</v>
      </c>
      <c r="AQ9" s="20">
        <f>IF(AND(NOT(ISBLANK(AP9)),NOT(ISBLANK(VLOOKUP($F9,'Tier 2 Allowances'!$A$2:$M$6, 19,FALSE)))),AP9*VLOOKUP(AP$3,'Tier 2 Allowances'!$B$14:$C$31,2,FALSE),0)</f>
        <v>0</v>
      </c>
      <c r="AS9" s="20">
        <f>IF(AND(NOT(ISBLANK(AR9)),NOT(ISBLANK(VLOOKUP($F9,'Tier 2 Allowances'!$A$2:$M$6, 20,FALSE)))),VLOOKUP(AR$3,'Tier 2 Allowances'!$B$14:$C$31,2,FALSE),0)</f>
        <v>0</v>
      </c>
      <c r="AU9" s="20">
        <f>IF(AND(NOT(ISBLANK(AT9)),NOT(ISBLANK(VLOOKUP($F9,'Tier 2 Allowances'!$A$2:$W$6, 21,FALSE)))),VLOOKUP(AT$3,'Tier 2 Allowances'!$B$14:$C$34,2,FALSE),0)</f>
        <v>0</v>
      </c>
      <c r="AW9" s="20">
        <f>IF(AND(NOT(ISBLANK(AV9)),NOT(ISBLANK(VLOOKUP($F9,'Tier 2 Allowances'!$A$2:$W$6, 22,FALSE)))),VLOOKUP(AV$3,'Tier 2 Allowances'!$B$14:$C$34,2,FALSE),0)</f>
        <v>0</v>
      </c>
      <c r="AY9" s="20">
        <f>IF(AND(NOT(ISBLANK(AX9)),NOT(ISBLANK(VLOOKUP($F9,'Tier 2 Allowances'!$A$2:$W$6, 23,FALSE)))),VLOOKUP(AX$3,'Tier 2 Allowances'!$B$14:$C$34,2,FALSE),0)</f>
        <v>0</v>
      </c>
      <c r="BA9" s="22">
        <f t="shared" si="0"/>
        <v>14</v>
      </c>
      <c r="BC9" s="22">
        <f t="shared" si="1"/>
        <v>10</v>
      </c>
      <c r="BE9" s="22">
        <f t="shared" si="2"/>
        <v>0</v>
      </c>
      <c r="BG9" s="22">
        <f t="shared" si="3"/>
        <v>0</v>
      </c>
      <c r="BH9" s="20" t="str">
        <f t="shared" si="7"/>
        <v/>
      </c>
      <c r="BI9" s="22" t="str">
        <f t="shared" si="4"/>
        <v/>
      </c>
      <c r="BJ9" s="19"/>
      <c r="BK9" s="19"/>
      <c r="BL9" s="22" t="str">
        <f t="shared" si="5"/>
        <v/>
      </c>
      <c r="BM9" s="22" t="str">
        <f t="shared" si="6"/>
        <v/>
      </c>
      <c r="BN9" s="19"/>
      <c r="BO9" s="99"/>
    </row>
    <row r="10" spans="1:70" x14ac:dyDescent="0.2">
      <c r="E10" s="17"/>
      <c r="G10" s="20">
        <f>IF(ISBLANK(F10),0,VLOOKUP($F10,'Tier 2 Allowances'!$A$2:$B$6,2,FALSE))</f>
        <v>0</v>
      </c>
      <c r="K10" s="20">
        <f>IF(NOT(ISBLANK(VLOOKUP($F10,'Tier 2 Allowances'!$A$2:$T$6,3,FALSE))),IF(J10=2,2* VLOOKUP(J$3,'Tier 2 Allowances'!$B$14:$C$31,2,FALSE),(IF(NOT(ISBLANK(J10)), VLOOKUP(J$3,'Tier 2 Allowances'!$B$14:$C$31,2,FALSE),0))),0)</f>
        <v>0</v>
      </c>
      <c r="M10" s="20">
        <f>IF(NOT(ISBLANK(VLOOKUP($F10,'Tier 2 Allowances'!$A$2:$T$6,4,FALSE))),IF(L10=2,2* VLOOKUP(L$3,'Tier 2 Allowances'!$B$14:$C$31,2,FALSE),(IF(NOT(ISBLANK(L10)), VLOOKUP(L$3,'Tier 2 Allowances'!$B$14:$C$31,2,FALSE),0))),0)</f>
        <v>0</v>
      </c>
      <c r="O10" s="20">
        <f>IF(AND(NOT(ISBLANK(N10)),NOT(ISBLANK(VLOOKUP($F10,'Tier 2 Allowances'!$A$2:$M$6,5,FALSE)))),VLOOKUP(N$3,'Tier 2 Allowances'!$B$14:$C$31,2,FALSE),0)</f>
        <v>0</v>
      </c>
      <c r="Q10" s="20">
        <f>IF(AND(NOT(ISBLANK(P10)),ISBLANK(R10),NOT(ISBLANK(VLOOKUP($F10,'Tier 2 Allowances'!$A$2:$M$6,6,FALSE)))),VLOOKUP(P$3,'Tier 2 Allowances'!$B$14:$C$31,2,FALSE),0)</f>
        <v>0</v>
      </c>
      <c r="S10" s="20">
        <f>IF(AND(NOT(ISBLANK(R10)),NOT(ISBLANK(VLOOKUP($F10,'Tier 2 Allowances'!$A$2:$M$6,7,FALSE)))),VLOOKUP(R$3,'Tier 2 Allowances'!$B$14:$C$31,2,FALSE),0)</f>
        <v>0</v>
      </c>
      <c r="U10" s="20">
        <f>IF(AND(NOT(ISBLANK(T10)),NOT(ISBLANK(VLOOKUP($F10,'Tier 2 Allowances'!$A$2:$M$6,8,FALSE)))),VLOOKUP(T$3,'Tier 2 Allowances'!$B$14:$C$31,2,FALSE),0)</f>
        <v>0</v>
      </c>
      <c r="W10" s="20">
        <f>IF(AND(NOT(ISBLANK(V10)),ISBLANK(AB10),NOT(ISBLANK(VLOOKUP($F10,'Tier 2 Allowances'!$A$2:$M$6, 9,FALSE)))),VLOOKUP(V$3,'Tier 2 Allowances'!$B$14:$C$31,2,FALSE),0)</f>
        <v>0</v>
      </c>
      <c r="Y10" s="20">
        <f>IF(AND(NOT(ISBLANK(X10)),NOT(ISBLANK(VLOOKUP($F10,'Tier 2 Allowances'!$A$2:$M$6, 10,FALSE)))),VLOOKUP(X$3,'Tier 2 Allowances'!$B$14:$C$31,2,FALSE),0)</f>
        <v>0</v>
      </c>
      <c r="AA10" s="20">
        <f>IF(AND(NOT(ISBLANK(Z10)),ISBLANK(AB10),NOT(ISBLANK(VLOOKUP($F10,'Tier 2 Allowances'!$A$2:$M$6, 11,FALSE)))),VLOOKUP(Z$3,'Tier 2 Allowances'!$B$14:$C$31,2,FALSE),0)</f>
        <v>0</v>
      </c>
      <c r="AC10" s="20">
        <f>IF(AND(NOT(ISBLANK(AB10)),NOT(ISBLANK(VLOOKUP($F10,'Tier 2 Allowances'!$A$2:$M$6, 12,FALSE)))),VLOOKUP(AB$3,'Tier 2 Allowances'!$B$14:$C$31,2,FALSE),0)</f>
        <v>0</v>
      </c>
      <c r="AE10" s="20">
        <f>IF(AND(NOT(ISBLANK(AD10)),NOT(ISBLANK(VLOOKUP($F10,'Tier 2 Allowances'!$A$2:$M$6, 13,FALSE)))),VLOOKUP(AD$3,'Tier 2 Allowances'!$B$14:$C$31,2,FALSE),0)</f>
        <v>0</v>
      </c>
      <c r="AG10" s="20">
        <f>IF(AND(NOT(ISBLANK(AF10)),NOT(ISBLANK(VLOOKUP($F10,'Tier 2 Allowances'!$A$2:$M$6, 14,FALSE)))),VLOOKUP(AD$3,'Tier 2 Allowances'!$B$14:$C$31,2,FALSE),0)</f>
        <v>0</v>
      </c>
      <c r="AI10" s="20">
        <f>IF(AND(NOT(ISBLANK(AH10)),NOT(ISBLANK(VLOOKUP($F10,'Tier 2 Allowances'!$A$2:$M$6, 15,FALSE)))),VLOOKUP(AH$3,'Tier 2 Allowances'!$B$14:$C$31,2,FALSE),0)</f>
        <v>0</v>
      </c>
      <c r="AK10" s="20">
        <f>IF(AND(NOT(ISBLANK(AJ10)),NOT(ISBLANK(VLOOKUP($F10,'Tier 2 Allowances'!$A$2:$M$6, 18,FALSE)))),AJ10*VLOOKUP(AJ$3,'Tier 2 Allowances'!$B$14:$C$31,2,FALSE),0)</f>
        <v>0</v>
      </c>
      <c r="AM10" s="20">
        <f>IF(AND(NOT(ISBLANK(AL10)),NOT(ISBLANK(VLOOKUP($F10,'Tier 2 Allowances'!$A$2:$M$6, 17,FALSE)))),VLOOKUP(AL$3,'Tier 2 Allowances'!$B$14:$C$31,2,FALSE),0)</f>
        <v>0</v>
      </c>
      <c r="AO10" s="20">
        <f>IF(AND(NOT(ISBLANK(AN10)),NOT(ISBLANK(VLOOKUP($F10,'Tier 2 Allowances'!$A$2:$M$6, 18,FALSE)))),AN10*VLOOKUP(AN$3,'Tier 2 Allowances'!$B$14:$C$31,2,FALSE),0)</f>
        <v>0</v>
      </c>
      <c r="AQ10" s="20">
        <f>IF(AND(NOT(ISBLANK(AP10)),NOT(ISBLANK(VLOOKUP($F10,'Tier 2 Allowances'!$A$2:$M$6, 19,FALSE)))),AP10*VLOOKUP(AP$3,'Tier 2 Allowances'!$B$14:$C$31,2,FALSE),0)</f>
        <v>0</v>
      </c>
      <c r="AS10" s="20">
        <f>IF(AND(NOT(ISBLANK(AR10)),NOT(ISBLANK(VLOOKUP($F10,'Tier 2 Allowances'!$A$2:$M$6, 20,FALSE)))),VLOOKUP(AR$3,'Tier 2 Allowances'!$B$14:$C$31,2,FALSE),0)</f>
        <v>0</v>
      </c>
      <c r="AU10" s="20">
        <f>IF(AND(NOT(ISBLANK(AT10)),NOT(ISBLANK(VLOOKUP($F10,'Tier 2 Allowances'!$A$2:$W$6, 21,FALSE)))),VLOOKUP(AT$3,'Tier 2 Allowances'!$B$14:$C$34,2,FALSE),0)</f>
        <v>0</v>
      </c>
      <c r="AW10" s="20">
        <f>IF(AND(NOT(ISBLANK(AV10)),NOT(ISBLANK(VLOOKUP($F10,'Tier 2 Allowances'!$A$2:$W$6, 22,FALSE)))),VLOOKUP(AV$3,'Tier 2 Allowances'!$B$14:$C$34,2,FALSE),0)</f>
        <v>0</v>
      </c>
      <c r="AY10" s="20">
        <f>IF(AND(NOT(ISBLANK(AX10)),NOT(ISBLANK(VLOOKUP($F10,'Tier 2 Allowances'!$A$2:$W$6, 23,FALSE)))),VLOOKUP(AX$3,'Tier 2 Allowances'!$B$14:$C$34,2,FALSE),0)</f>
        <v>0</v>
      </c>
      <c r="BA10" s="22">
        <f t="shared" si="0"/>
        <v>14</v>
      </c>
      <c r="BC10" s="22">
        <f t="shared" si="1"/>
        <v>10</v>
      </c>
      <c r="BE10" s="22">
        <f t="shared" si="2"/>
        <v>0</v>
      </c>
      <c r="BG10" s="22">
        <f t="shared" si="3"/>
        <v>0</v>
      </c>
      <c r="BH10" s="20" t="str">
        <f t="shared" si="7"/>
        <v/>
      </c>
      <c r="BI10" s="22" t="str">
        <f t="shared" si="4"/>
        <v/>
      </c>
      <c r="BJ10" s="19"/>
      <c r="BK10" s="19"/>
      <c r="BL10" s="22" t="str">
        <f t="shared" si="5"/>
        <v/>
      </c>
      <c r="BM10" s="22" t="str">
        <f t="shared" si="6"/>
        <v/>
      </c>
      <c r="BN10" s="19"/>
      <c r="BO10" s="99"/>
    </row>
    <row r="11" spans="1:70" x14ac:dyDescent="0.2">
      <c r="E11" s="17"/>
      <c r="G11" s="20">
        <f>IF(ISBLANK(F11),0,VLOOKUP($F11,'Tier 2 Allowances'!$A$2:$B$6,2,FALSE))</f>
        <v>0</v>
      </c>
      <c r="K11" s="20">
        <f>IF(NOT(ISBLANK(VLOOKUP($F11,'Tier 2 Allowances'!$A$2:$T$6,3,FALSE))),IF(J11=2,2* VLOOKUP(J$3,'Tier 2 Allowances'!$B$14:$C$31,2,FALSE),(IF(NOT(ISBLANK(J11)), VLOOKUP(J$3,'Tier 2 Allowances'!$B$14:$C$31,2,FALSE),0))),0)</f>
        <v>0</v>
      </c>
      <c r="M11" s="20">
        <f>IF(NOT(ISBLANK(VLOOKUP($F11,'Tier 2 Allowances'!$A$2:$T$6,4,FALSE))),IF(L11=2,2* VLOOKUP(L$3,'Tier 2 Allowances'!$B$14:$C$31,2,FALSE),(IF(NOT(ISBLANK(L11)), VLOOKUP(L$3,'Tier 2 Allowances'!$B$14:$C$31,2,FALSE),0))),0)</f>
        <v>0</v>
      </c>
      <c r="O11" s="20">
        <f>IF(AND(NOT(ISBLANK(N11)),NOT(ISBLANK(VLOOKUP($F11,'Tier 2 Allowances'!$A$2:$M$6,5,FALSE)))),VLOOKUP(N$3,'Tier 2 Allowances'!$B$14:$C$31,2,FALSE),0)</f>
        <v>0</v>
      </c>
      <c r="Q11" s="20">
        <f>IF(AND(NOT(ISBLANK(P11)),ISBLANK(R11),NOT(ISBLANK(VLOOKUP($F11,'Tier 2 Allowances'!$A$2:$M$6,6,FALSE)))),VLOOKUP(P$3,'Tier 2 Allowances'!$B$14:$C$31,2,FALSE),0)</f>
        <v>0</v>
      </c>
      <c r="S11" s="20">
        <f>IF(AND(NOT(ISBLANK(R11)),NOT(ISBLANK(VLOOKUP($F11,'Tier 2 Allowances'!$A$2:$M$6,7,FALSE)))),VLOOKUP(R$3,'Tier 2 Allowances'!$B$14:$C$31,2,FALSE),0)</f>
        <v>0</v>
      </c>
      <c r="U11" s="20">
        <f>IF(AND(NOT(ISBLANK(T11)),NOT(ISBLANK(VLOOKUP($F11,'Tier 2 Allowances'!$A$2:$M$6,8,FALSE)))),VLOOKUP(T$3,'Tier 2 Allowances'!$B$14:$C$31,2,FALSE),0)</f>
        <v>0</v>
      </c>
      <c r="W11" s="20">
        <f>IF(AND(NOT(ISBLANK(V11)),ISBLANK(AB11),NOT(ISBLANK(VLOOKUP($F11,'Tier 2 Allowances'!$A$2:$M$6, 9,FALSE)))),VLOOKUP(V$3,'Tier 2 Allowances'!$B$14:$C$31,2,FALSE),0)</f>
        <v>0</v>
      </c>
      <c r="Y11" s="20">
        <f>IF(AND(NOT(ISBLANK(X11)),NOT(ISBLANK(VLOOKUP($F11,'Tier 2 Allowances'!$A$2:$M$6, 10,FALSE)))),VLOOKUP(X$3,'Tier 2 Allowances'!$B$14:$C$31,2,FALSE),0)</f>
        <v>0</v>
      </c>
      <c r="AA11" s="20">
        <f>IF(AND(NOT(ISBLANK(Z11)),ISBLANK(AB11),NOT(ISBLANK(VLOOKUP($F11,'Tier 2 Allowances'!$A$2:$M$6, 11,FALSE)))),VLOOKUP(Z$3,'Tier 2 Allowances'!$B$14:$C$31,2,FALSE),0)</f>
        <v>0</v>
      </c>
      <c r="AC11" s="20">
        <f>IF(AND(NOT(ISBLANK(AB11)),NOT(ISBLANK(VLOOKUP($F11,'Tier 2 Allowances'!$A$2:$M$6, 12,FALSE)))),VLOOKUP(AB$3,'Tier 2 Allowances'!$B$14:$C$31,2,FALSE),0)</f>
        <v>0</v>
      </c>
      <c r="AE11" s="20">
        <f>IF(AND(NOT(ISBLANK(AD11)),NOT(ISBLANK(VLOOKUP($F11,'Tier 2 Allowances'!$A$2:$M$6, 13,FALSE)))),VLOOKUP(AD$3,'Tier 2 Allowances'!$B$14:$C$31,2,FALSE),0)</f>
        <v>0</v>
      </c>
      <c r="AG11" s="20">
        <f>IF(AND(NOT(ISBLANK(AF11)),NOT(ISBLANK(VLOOKUP($F11,'Tier 2 Allowances'!$A$2:$M$6, 14,FALSE)))),VLOOKUP(AD$3,'Tier 2 Allowances'!$B$14:$C$31,2,FALSE),0)</f>
        <v>0</v>
      </c>
      <c r="AI11" s="20">
        <f>IF(AND(NOT(ISBLANK(AH11)),NOT(ISBLANK(VLOOKUP($F11,'Tier 2 Allowances'!$A$2:$M$6, 15,FALSE)))),VLOOKUP(AH$3,'Tier 2 Allowances'!$B$14:$C$31,2,FALSE),0)</f>
        <v>0</v>
      </c>
      <c r="AK11" s="20">
        <f>IF(AND(NOT(ISBLANK(AJ11)),NOT(ISBLANK(VLOOKUP($F11,'Tier 2 Allowances'!$A$2:$M$6, 18,FALSE)))),AJ11*VLOOKUP(AJ$3,'Tier 2 Allowances'!$B$14:$C$31,2,FALSE),0)</f>
        <v>0</v>
      </c>
      <c r="AM11" s="20">
        <f>IF(AND(NOT(ISBLANK(AL11)),NOT(ISBLANK(VLOOKUP($F11,'Tier 2 Allowances'!$A$2:$M$6, 17,FALSE)))),VLOOKUP(AL$3,'Tier 2 Allowances'!$B$14:$C$31,2,FALSE),0)</f>
        <v>0</v>
      </c>
      <c r="AO11" s="20">
        <f>IF(AND(NOT(ISBLANK(AN11)),NOT(ISBLANK(VLOOKUP($F11,'Tier 2 Allowances'!$A$2:$M$6, 18,FALSE)))),AN11*VLOOKUP(AN$3,'Tier 2 Allowances'!$B$14:$C$31,2,FALSE),0)</f>
        <v>0</v>
      </c>
      <c r="AQ11" s="20">
        <f>IF(AND(NOT(ISBLANK(AP11)),NOT(ISBLANK(VLOOKUP($F11,'Tier 2 Allowances'!$A$2:$M$6, 19,FALSE)))),AP11*VLOOKUP(AP$3,'Tier 2 Allowances'!$B$14:$C$31,2,FALSE),0)</f>
        <v>0</v>
      </c>
      <c r="AS11" s="20">
        <f>IF(AND(NOT(ISBLANK(AR11)),NOT(ISBLANK(VLOOKUP($F11,'Tier 2 Allowances'!$A$2:$M$6, 20,FALSE)))),VLOOKUP(AR$3,'Tier 2 Allowances'!$B$14:$C$31,2,FALSE),0)</f>
        <v>0</v>
      </c>
      <c r="AU11" s="20">
        <f>IF(AND(NOT(ISBLANK(AT11)),NOT(ISBLANK(VLOOKUP($F11,'Tier 2 Allowances'!$A$2:$W$6, 21,FALSE)))),VLOOKUP(AT$3,'Tier 2 Allowances'!$B$14:$C$34,2,FALSE),0)</f>
        <v>0</v>
      </c>
      <c r="AW11" s="20">
        <f>IF(AND(NOT(ISBLANK(AV11)),NOT(ISBLANK(VLOOKUP($F11,'Tier 2 Allowances'!$A$2:$W$6, 22,FALSE)))),VLOOKUP(AV$3,'Tier 2 Allowances'!$B$14:$C$34,2,FALSE),0)</f>
        <v>0</v>
      </c>
      <c r="AY11" s="20">
        <f>IF(AND(NOT(ISBLANK(AX11)),NOT(ISBLANK(VLOOKUP($F11,'Tier 2 Allowances'!$A$2:$W$6, 23,FALSE)))),VLOOKUP(AX$3,'Tier 2 Allowances'!$B$14:$C$34,2,FALSE),0)</f>
        <v>0</v>
      </c>
      <c r="BA11" s="22">
        <f t="shared" si="0"/>
        <v>14</v>
      </c>
      <c r="BC11" s="22">
        <f t="shared" si="1"/>
        <v>10</v>
      </c>
      <c r="BE11" s="22">
        <f t="shared" si="2"/>
        <v>0</v>
      </c>
      <c r="BG11" s="22">
        <f t="shared" si="3"/>
        <v>0</v>
      </c>
      <c r="BH11" s="20" t="str">
        <f t="shared" si="7"/>
        <v/>
      </c>
      <c r="BI11" s="22" t="str">
        <f t="shared" si="4"/>
        <v/>
      </c>
      <c r="BJ11" s="19"/>
      <c r="BK11" s="19"/>
      <c r="BL11" s="22" t="str">
        <f t="shared" si="5"/>
        <v/>
      </c>
      <c r="BM11" s="22" t="str">
        <f t="shared" si="6"/>
        <v/>
      </c>
      <c r="BN11" s="19"/>
      <c r="BO11" s="99"/>
    </row>
    <row r="12" spans="1:70" x14ac:dyDescent="0.2">
      <c r="E12" s="17"/>
      <c r="G12" s="20">
        <f>IF(ISBLANK(F12),0,VLOOKUP($F12,'Tier 2 Allowances'!$A$2:$B$6,2,FALSE))</f>
        <v>0</v>
      </c>
      <c r="K12" s="20">
        <f>IF(NOT(ISBLANK(VLOOKUP($F12,'Tier 2 Allowances'!$A$2:$T$6,3,FALSE))),IF(J12=2,2* VLOOKUP(J$3,'Tier 2 Allowances'!$B$14:$C$31,2,FALSE),(IF(NOT(ISBLANK(J12)), VLOOKUP(J$3,'Tier 2 Allowances'!$B$14:$C$31,2,FALSE),0))),0)</f>
        <v>0</v>
      </c>
      <c r="M12" s="20">
        <f>IF(NOT(ISBLANK(VLOOKUP($F12,'Tier 2 Allowances'!$A$2:$T$6,4,FALSE))),IF(L12=2,2* VLOOKUP(L$3,'Tier 2 Allowances'!$B$14:$C$31,2,FALSE),(IF(NOT(ISBLANK(L12)), VLOOKUP(L$3,'Tier 2 Allowances'!$B$14:$C$31,2,FALSE),0))),0)</f>
        <v>0</v>
      </c>
      <c r="O12" s="20">
        <f>IF(AND(NOT(ISBLANK(N12)),NOT(ISBLANK(VLOOKUP($F12,'Tier 2 Allowances'!$A$2:$M$6,5,FALSE)))),VLOOKUP(N$3,'Tier 2 Allowances'!$B$14:$C$31,2,FALSE),0)</f>
        <v>0</v>
      </c>
      <c r="Q12" s="20">
        <f>IF(AND(NOT(ISBLANK(P12)),ISBLANK(R12),NOT(ISBLANK(VLOOKUP($F12,'Tier 2 Allowances'!$A$2:$M$6,6,FALSE)))),VLOOKUP(P$3,'Tier 2 Allowances'!$B$14:$C$31,2,FALSE),0)</f>
        <v>0</v>
      </c>
      <c r="S12" s="20">
        <f>IF(AND(NOT(ISBLANK(R12)),NOT(ISBLANK(VLOOKUP($F12,'Tier 2 Allowances'!$A$2:$M$6,7,FALSE)))),VLOOKUP(R$3,'Tier 2 Allowances'!$B$14:$C$31,2,FALSE),0)</f>
        <v>0</v>
      </c>
      <c r="U12" s="20">
        <f>IF(AND(NOT(ISBLANK(T12)),NOT(ISBLANK(VLOOKUP($F12,'Tier 2 Allowances'!$A$2:$M$6,8,FALSE)))),VLOOKUP(T$3,'Tier 2 Allowances'!$B$14:$C$31,2,FALSE),0)</f>
        <v>0</v>
      </c>
      <c r="W12" s="20">
        <f>IF(AND(NOT(ISBLANK(V12)),ISBLANK(AB12),NOT(ISBLANK(VLOOKUP($F12,'Tier 2 Allowances'!$A$2:$M$6, 9,FALSE)))),VLOOKUP(V$3,'Tier 2 Allowances'!$B$14:$C$31,2,FALSE),0)</f>
        <v>0</v>
      </c>
      <c r="Y12" s="20">
        <f>IF(AND(NOT(ISBLANK(X12)),NOT(ISBLANK(VLOOKUP($F12,'Tier 2 Allowances'!$A$2:$M$6, 10,FALSE)))),VLOOKUP(X$3,'Tier 2 Allowances'!$B$14:$C$31,2,FALSE),0)</f>
        <v>0</v>
      </c>
      <c r="AA12" s="20">
        <f>IF(AND(NOT(ISBLANK(Z12)),ISBLANK(AB12),NOT(ISBLANK(VLOOKUP($F12,'Tier 2 Allowances'!$A$2:$M$6, 11,FALSE)))),VLOOKUP(Z$3,'Tier 2 Allowances'!$B$14:$C$31,2,FALSE),0)</f>
        <v>0</v>
      </c>
      <c r="AC12" s="20">
        <f>IF(AND(NOT(ISBLANK(AB12)),NOT(ISBLANK(VLOOKUP($F12,'Tier 2 Allowances'!$A$2:$M$6, 12,FALSE)))),VLOOKUP(AB$3,'Tier 2 Allowances'!$B$14:$C$31,2,FALSE),0)</f>
        <v>0</v>
      </c>
      <c r="AE12" s="20">
        <f>IF(AND(NOT(ISBLANK(AD12)),NOT(ISBLANK(VLOOKUP($F12,'Tier 2 Allowances'!$A$2:$M$6, 13,FALSE)))),VLOOKUP(AD$3,'Tier 2 Allowances'!$B$14:$C$31,2,FALSE),0)</f>
        <v>0</v>
      </c>
      <c r="AG12" s="20">
        <f>IF(AND(NOT(ISBLANK(AF12)),NOT(ISBLANK(VLOOKUP($F12,'Tier 2 Allowances'!$A$2:$M$6, 14,FALSE)))),VLOOKUP(AD$3,'Tier 2 Allowances'!$B$14:$C$31,2,FALSE),0)</f>
        <v>0</v>
      </c>
      <c r="AI12" s="20">
        <f>IF(AND(NOT(ISBLANK(AH12)),NOT(ISBLANK(VLOOKUP($F12,'Tier 2 Allowances'!$A$2:$M$6, 15,FALSE)))),VLOOKUP(AH$3,'Tier 2 Allowances'!$B$14:$C$31,2,FALSE),0)</f>
        <v>0</v>
      </c>
      <c r="AK12" s="20">
        <f>IF(AND(NOT(ISBLANK(AJ12)),NOT(ISBLANK(VLOOKUP($F12,'Tier 2 Allowances'!$A$2:$M$6, 18,FALSE)))),AJ12*VLOOKUP(AJ$3,'Tier 2 Allowances'!$B$14:$C$31,2,FALSE),0)</f>
        <v>0</v>
      </c>
      <c r="AM12" s="20">
        <f>IF(AND(NOT(ISBLANK(AL12)),NOT(ISBLANK(VLOOKUP($F12,'Tier 2 Allowances'!$A$2:$M$6, 17,FALSE)))),VLOOKUP(AL$3,'Tier 2 Allowances'!$B$14:$C$31,2,FALSE),0)</f>
        <v>0</v>
      </c>
      <c r="AO12" s="20">
        <f>IF(AND(NOT(ISBLANK(AN12)),NOT(ISBLANK(VLOOKUP($F12,'Tier 2 Allowances'!$A$2:$M$6, 18,FALSE)))),AN12*VLOOKUP(AN$3,'Tier 2 Allowances'!$B$14:$C$31,2,FALSE),0)</f>
        <v>0</v>
      </c>
      <c r="AQ12" s="20">
        <f>IF(AND(NOT(ISBLANK(AP12)),NOT(ISBLANK(VLOOKUP($F12,'Tier 2 Allowances'!$A$2:$M$6, 19,FALSE)))),AP12*VLOOKUP(AP$3,'Tier 2 Allowances'!$B$14:$C$31,2,FALSE),0)</f>
        <v>0</v>
      </c>
      <c r="AS12" s="20">
        <f>IF(AND(NOT(ISBLANK(AR12)),NOT(ISBLANK(VLOOKUP($F12,'Tier 2 Allowances'!$A$2:$M$6, 20,FALSE)))),VLOOKUP(AR$3,'Tier 2 Allowances'!$B$14:$C$31,2,FALSE),0)</f>
        <v>0</v>
      </c>
      <c r="AU12" s="20">
        <f>IF(AND(NOT(ISBLANK(AT12)),NOT(ISBLANK(VLOOKUP($F12,'Tier 2 Allowances'!$A$2:$W$6, 21,FALSE)))),VLOOKUP(AT$3,'Tier 2 Allowances'!$B$14:$C$34,2,FALSE),0)</f>
        <v>0</v>
      </c>
      <c r="AW12" s="20">
        <f>IF(AND(NOT(ISBLANK(AV12)),NOT(ISBLANK(VLOOKUP($F12,'Tier 2 Allowances'!$A$2:$W$6, 22,FALSE)))),VLOOKUP(AV$3,'Tier 2 Allowances'!$B$14:$C$34,2,FALSE),0)</f>
        <v>0</v>
      </c>
      <c r="AY12" s="20">
        <f>IF(AND(NOT(ISBLANK(AX12)),NOT(ISBLANK(VLOOKUP($F12,'Tier 2 Allowances'!$A$2:$W$6, 23,FALSE)))),VLOOKUP(AX$3,'Tier 2 Allowances'!$B$14:$C$34,2,FALSE),0)</f>
        <v>0</v>
      </c>
      <c r="BA12" s="22">
        <f t="shared" si="0"/>
        <v>14</v>
      </c>
      <c r="BC12" s="22">
        <f t="shared" si="1"/>
        <v>10</v>
      </c>
      <c r="BE12" s="22">
        <f t="shared" si="2"/>
        <v>0</v>
      </c>
      <c r="BG12" s="22">
        <f t="shared" si="3"/>
        <v>0</v>
      </c>
      <c r="BH12" s="20" t="str">
        <f t="shared" si="7"/>
        <v/>
      </c>
      <c r="BI12" s="22" t="str">
        <f t="shared" si="4"/>
        <v/>
      </c>
      <c r="BJ12" s="19"/>
      <c r="BK12" s="19"/>
      <c r="BL12" s="22" t="str">
        <f t="shared" si="5"/>
        <v/>
      </c>
      <c r="BM12" s="22" t="str">
        <f t="shared" si="6"/>
        <v/>
      </c>
      <c r="BN12" s="19"/>
      <c r="BO12" s="99"/>
    </row>
    <row r="13" spans="1:70" x14ac:dyDescent="0.2">
      <c r="E13" s="17"/>
      <c r="G13" s="20">
        <f>IF(ISBLANK(F13),0,VLOOKUP($F13,'Tier 2 Allowances'!$A$2:$B$6,2,FALSE))</f>
        <v>0</v>
      </c>
      <c r="K13" s="20">
        <f>IF(NOT(ISBLANK(VLOOKUP($F13,'Tier 2 Allowances'!$A$2:$T$6,3,FALSE))),IF(J13=2,2* VLOOKUP(J$3,'Tier 2 Allowances'!$B$14:$C$31,2,FALSE),(IF(NOT(ISBLANK(J13)), VLOOKUP(J$3,'Tier 2 Allowances'!$B$14:$C$31,2,FALSE),0))),0)</f>
        <v>0</v>
      </c>
      <c r="M13" s="20">
        <f>IF(NOT(ISBLANK(VLOOKUP($F13,'Tier 2 Allowances'!$A$2:$T$6,4,FALSE))),IF(L13=2,2* VLOOKUP(L$3,'Tier 2 Allowances'!$B$14:$C$31,2,FALSE),(IF(NOT(ISBLANK(L13)), VLOOKUP(L$3,'Tier 2 Allowances'!$B$14:$C$31,2,FALSE),0))),0)</f>
        <v>0</v>
      </c>
      <c r="O13" s="20">
        <f>IF(AND(NOT(ISBLANK(N13)),NOT(ISBLANK(VLOOKUP($F13,'Tier 2 Allowances'!$A$2:$M$6,5,FALSE)))),VLOOKUP(N$3,'Tier 2 Allowances'!$B$14:$C$31,2,FALSE),0)</f>
        <v>0</v>
      </c>
      <c r="Q13" s="20">
        <f>IF(AND(NOT(ISBLANK(P13)),ISBLANK(R13),NOT(ISBLANK(VLOOKUP($F13,'Tier 2 Allowances'!$A$2:$M$6,6,FALSE)))),VLOOKUP(P$3,'Tier 2 Allowances'!$B$14:$C$31,2,FALSE),0)</f>
        <v>0</v>
      </c>
      <c r="S13" s="20">
        <f>IF(AND(NOT(ISBLANK(R13)),NOT(ISBLANK(VLOOKUP($F13,'Tier 2 Allowances'!$A$2:$M$6,7,FALSE)))),VLOOKUP(R$3,'Tier 2 Allowances'!$B$14:$C$31,2,FALSE),0)</f>
        <v>0</v>
      </c>
      <c r="U13" s="20">
        <f>IF(AND(NOT(ISBLANK(T13)),NOT(ISBLANK(VLOOKUP($F13,'Tier 2 Allowances'!$A$2:$M$6,8,FALSE)))),VLOOKUP(T$3,'Tier 2 Allowances'!$B$14:$C$31,2,FALSE),0)</f>
        <v>0</v>
      </c>
      <c r="W13" s="20">
        <f>IF(AND(NOT(ISBLANK(V13)),ISBLANK(AB13),NOT(ISBLANK(VLOOKUP($F13,'Tier 2 Allowances'!$A$2:$M$6, 9,FALSE)))),VLOOKUP(V$3,'Tier 2 Allowances'!$B$14:$C$31,2,FALSE),0)</f>
        <v>0</v>
      </c>
      <c r="Y13" s="20">
        <f>IF(AND(NOT(ISBLANK(X13)),NOT(ISBLANK(VLOOKUP($F13,'Tier 2 Allowances'!$A$2:$M$6, 10,FALSE)))),VLOOKUP(X$3,'Tier 2 Allowances'!$B$14:$C$31,2,FALSE),0)</f>
        <v>0</v>
      </c>
      <c r="AA13" s="20">
        <f>IF(AND(NOT(ISBLANK(Z13)),ISBLANK(AB13),NOT(ISBLANK(VLOOKUP($F13,'Tier 2 Allowances'!$A$2:$M$6, 11,FALSE)))),VLOOKUP(Z$3,'Tier 2 Allowances'!$B$14:$C$31,2,FALSE),0)</f>
        <v>0</v>
      </c>
      <c r="AC13" s="20">
        <f>IF(AND(NOT(ISBLANK(AB13)),NOT(ISBLANK(VLOOKUP($F13,'Tier 2 Allowances'!$A$2:$M$6, 12,FALSE)))),VLOOKUP(AB$3,'Tier 2 Allowances'!$B$14:$C$31,2,FALSE),0)</f>
        <v>0</v>
      </c>
      <c r="AE13" s="20">
        <f>IF(AND(NOT(ISBLANK(AD13)),NOT(ISBLANK(VLOOKUP($F13,'Tier 2 Allowances'!$A$2:$M$6, 13,FALSE)))),VLOOKUP(AD$3,'Tier 2 Allowances'!$B$14:$C$31,2,FALSE),0)</f>
        <v>0</v>
      </c>
      <c r="AG13" s="20">
        <f>IF(AND(NOT(ISBLANK(AF13)),NOT(ISBLANK(VLOOKUP($F13,'Tier 2 Allowances'!$A$2:$M$6, 14,FALSE)))),VLOOKUP(AD$3,'Tier 2 Allowances'!$B$14:$C$31,2,FALSE),0)</f>
        <v>0</v>
      </c>
      <c r="AI13" s="20">
        <f>IF(AND(NOT(ISBLANK(AH13)),NOT(ISBLANK(VLOOKUP($F13,'Tier 2 Allowances'!$A$2:$M$6, 15,FALSE)))),VLOOKUP(AH$3,'Tier 2 Allowances'!$B$14:$C$31,2,FALSE),0)</f>
        <v>0</v>
      </c>
      <c r="AK13" s="20">
        <f>IF(AND(NOT(ISBLANK(AJ13)),NOT(ISBLANK(VLOOKUP($F13,'Tier 2 Allowances'!$A$2:$M$6, 18,FALSE)))),AJ13*VLOOKUP(AJ$3,'Tier 2 Allowances'!$B$14:$C$31,2,FALSE),0)</f>
        <v>0</v>
      </c>
      <c r="AM13" s="20">
        <f>IF(AND(NOT(ISBLANK(AL13)),NOT(ISBLANK(VLOOKUP($F13,'Tier 2 Allowances'!$A$2:$M$6, 17,FALSE)))),VLOOKUP(AL$3,'Tier 2 Allowances'!$B$14:$C$31,2,FALSE),0)</f>
        <v>0</v>
      </c>
      <c r="AO13" s="20">
        <f>IF(AND(NOT(ISBLANK(AN13)),NOT(ISBLANK(VLOOKUP($F13,'Tier 2 Allowances'!$A$2:$M$6, 18,FALSE)))),AN13*VLOOKUP(AN$3,'Tier 2 Allowances'!$B$14:$C$31,2,FALSE),0)</f>
        <v>0</v>
      </c>
      <c r="AQ13" s="20">
        <f>IF(AND(NOT(ISBLANK(AP13)),NOT(ISBLANK(VLOOKUP($F13,'Tier 2 Allowances'!$A$2:$M$6, 19,FALSE)))),AP13*VLOOKUP(AP$3,'Tier 2 Allowances'!$B$14:$C$31,2,FALSE),0)</f>
        <v>0</v>
      </c>
      <c r="AS13" s="20">
        <f>IF(AND(NOT(ISBLANK(AR13)),NOT(ISBLANK(VLOOKUP($F13,'Tier 2 Allowances'!$A$2:$M$6, 20,FALSE)))),VLOOKUP(AR$3,'Tier 2 Allowances'!$B$14:$C$31,2,FALSE),0)</f>
        <v>0</v>
      </c>
      <c r="AU13" s="20">
        <f>IF(AND(NOT(ISBLANK(AT13)),NOT(ISBLANK(VLOOKUP($F13,'Tier 2 Allowances'!$A$2:$W$6, 21,FALSE)))),VLOOKUP(AT$3,'Tier 2 Allowances'!$B$14:$C$34,2,FALSE),0)</f>
        <v>0</v>
      </c>
      <c r="AW13" s="20">
        <f>IF(AND(NOT(ISBLANK(AV13)),NOT(ISBLANK(VLOOKUP($F13,'Tier 2 Allowances'!$A$2:$W$6, 22,FALSE)))),VLOOKUP(AV$3,'Tier 2 Allowances'!$B$14:$C$34,2,FALSE),0)</f>
        <v>0</v>
      </c>
      <c r="AY13" s="20">
        <f>IF(AND(NOT(ISBLANK(AX13)),NOT(ISBLANK(VLOOKUP($F13,'Tier 2 Allowances'!$A$2:$W$6, 23,FALSE)))),VLOOKUP(AX$3,'Tier 2 Allowances'!$B$14:$C$34,2,FALSE),0)</f>
        <v>0</v>
      </c>
      <c r="BA13" s="22">
        <f t="shared" si="0"/>
        <v>14</v>
      </c>
      <c r="BC13" s="22">
        <f t="shared" si="1"/>
        <v>10</v>
      </c>
      <c r="BE13" s="22">
        <f t="shared" si="2"/>
        <v>0</v>
      </c>
      <c r="BG13" s="22">
        <f t="shared" si="3"/>
        <v>0</v>
      </c>
      <c r="BH13" s="20" t="str">
        <f t="shared" si="7"/>
        <v/>
      </c>
      <c r="BI13" s="22" t="str">
        <f t="shared" si="4"/>
        <v/>
      </c>
      <c r="BJ13" s="19"/>
      <c r="BK13" s="19"/>
      <c r="BL13" s="22" t="str">
        <f t="shared" si="5"/>
        <v/>
      </c>
      <c r="BM13" s="22" t="str">
        <f t="shared" si="6"/>
        <v/>
      </c>
      <c r="BN13" s="19"/>
      <c r="BO13" s="99"/>
    </row>
    <row r="14" spans="1:70" x14ac:dyDescent="0.2">
      <c r="E14" s="17"/>
      <c r="G14" s="20">
        <f>IF(ISBLANK(F14),0,VLOOKUP($F14,'Tier 2 Allowances'!$A$2:$B$6,2,FALSE))</f>
        <v>0</v>
      </c>
      <c r="K14" s="20">
        <f>IF(NOT(ISBLANK(VLOOKUP($F14,'Tier 2 Allowances'!$A$2:$T$6,3,FALSE))),IF(J14=2,2* VLOOKUP(J$3,'Tier 2 Allowances'!$B$14:$C$31,2,FALSE),(IF(NOT(ISBLANK(J14)), VLOOKUP(J$3,'Tier 2 Allowances'!$B$14:$C$31,2,FALSE),0))),0)</f>
        <v>0</v>
      </c>
      <c r="M14" s="20">
        <f>IF(NOT(ISBLANK(VLOOKUP($F14,'Tier 2 Allowances'!$A$2:$T$6,4,FALSE))),IF(L14=2,2* VLOOKUP(L$3,'Tier 2 Allowances'!$B$14:$C$31,2,FALSE),(IF(NOT(ISBLANK(L14)), VLOOKUP(L$3,'Tier 2 Allowances'!$B$14:$C$31,2,FALSE),0))),0)</f>
        <v>0</v>
      </c>
      <c r="O14" s="20">
        <f>IF(AND(NOT(ISBLANK(N14)),NOT(ISBLANK(VLOOKUP($F14,'Tier 2 Allowances'!$A$2:$M$6,5,FALSE)))),VLOOKUP(N$3,'Tier 2 Allowances'!$B$14:$C$31,2,FALSE),0)</f>
        <v>0</v>
      </c>
      <c r="Q14" s="20">
        <f>IF(AND(NOT(ISBLANK(P14)),ISBLANK(R14),NOT(ISBLANK(VLOOKUP($F14,'Tier 2 Allowances'!$A$2:$M$6,6,FALSE)))),VLOOKUP(P$3,'Tier 2 Allowances'!$B$14:$C$31,2,FALSE),0)</f>
        <v>0</v>
      </c>
      <c r="S14" s="20">
        <f>IF(AND(NOT(ISBLANK(R14)),NOT(ISBLANK(VLOOKUP($F14,'Tier 2 Allowances'!$A$2:$M$6,7,FALSE)))),VLOOKUP(R$3,'Tier 2 Allowances'!$B$14:$C$31,2,FALSE),0)</f>
        <v>0</v>
      </c>
      <c r="U14" s="20">
        <f>IF(AND(NOT(ISBLANK(T14)),NOT(ISBLANK(VLOOKUP($F14,'Tier 2 Allowances'!$A$2:$M$6,8,FALSE)))),VLOOKUP(T$3,'Tier 2 Allowances'!$B$14:$C$31,2,FALSE),0)</f>
        <v>0</v>
      </c>
      <c r="W14" s="20">
        <f>IF(AND(NOT(ISBLANK(V14)),ISBLANK(AB14),NOT(ISBLANK(VLOOKUP($F14,'Tier 2 Allowances'!$A$2:$M$6, 9,FALSE)))),VLOOKUP(V$3,'Tier 2 Allowances'!$B$14:$C$31,2,FALSE),0)</f>
        <v>0</v>
      </c>
      <c r="Y14" s="20">
        <f>IF(AND(NOT(ISBLANK(X14)),NOT(ISBLANK(VLOOKUP($F14,'Tier 2 Allowances'!$A$2:$M$6, 10,FALSE)))),VLOOKUP(X$3,'Tier 2 Allowances'!$B$14:$C$31,2,FALSE),0)</f>
        <v>0</v>
      </c>
      <c r="AA14" s="20">
        <f>IF(AND(NOT(ISBLANK(Z14)),ISBLANK(AB14),NOT(ISBLANK(VLOOKUP($F14,'Tier 2 Allowances'!$A$2:$M$6, 11,FALSE)))),VLOOKUP(Z$3,'Tier 2 Allowances'!$B$14:$C$31,2,FALSE),0)</f>
        <v>0</v>
      </c>
      <c r="AC14" s="20">
        <f>IF(AND(NOT(ISBLANK(AB14)),NOT(ISBLANK(VLOOKUP($F14,'Tier 2 Allowances'!$A$2:$M$6, 12,FALSE)))),VLOOKUP(AB$3,'Tier 2 Allowances'!$B$14:$C$31,2,FALSE),0)</f>
        <v>0</v>
      </c>
      <c r="AE14" s="20">
        <f>IF(AND(NOT(ISBLANK(AD14)),NOT(ISBLANK(VLOOKUP($F14,'Tier 2 Allowances'!$A$2:$M$6, 13,FALSE)))),VLOOKUP(AD$3,'Tier 2 Allowances'!$B$14:$C$31,2,FALSE),0)</f>
        <v>0</v>
      </c>
      <c r="AG14" s="20">
        <f>IF(AND(NOT(ISBLANK(AF14)),NOT(ISBLANK(VLOOKUP($F14,'Tier 2 Allowances'!$A$2:$M$6, 14,FALSE)))),VLOOKUP(AD$3,'Tier 2 Allowances'!$B$14:$C$31,2,FALSE),0)</f>
        <v>0</v>
      </c>
      <c r="AI14" s="20">
        <f>IF(AND(NOT(ISBLANK(AH14)),NOT(ISBLANK(VLOOKUP($F14,'Tier 2 Allowances'!$A$2:$M$6, 15,FALSE)))),VLOOKUP(AH$3,'Tier 2 Allowances'!$B$14:$C$31,2,FALSE),0)</f>
        <v>0</v>
      </c>
      <c r="AK14" s="20">
        <f>IF(AND(NOT(ISBLANK(AJ14)),NOT(ISBLANK(VLOOKUP($F14,'Tier 2 Allowances'!$A$2:$M$6, 18,FALSE)))),AJ14*VLOOKUP(AJ$3,'Tier 2 Allowances'!$B$14:$C$31,2,FALSE),0)</f>
        <v>0</v>
      </c>
      <c r="AM14" s="20">
        <f>IF(AND(NOT(ISBLANK(AL14)),NOT(ISBLANK(VLOOKUP($F14,'Tier 2 Allowances'!$A$2:$M$6, 17,FALSE)))),VLOOKUP(AL$3,'Tier 2 Allowances'!$B$14:$C$31,2,FALSE),0)</f>
        <v>0</v>
      </c>
      <c r="AO14" s="20">
        <f>IF(AND(NOT(ISBLANK(AN14)),NOT(ISBLANK(VLOOKUP($F14,'Tier 2 Allowances'!$A$2:$M$6, 18,FALSE)))),AN14*VLOOKUP(AN$3,'Tier 2 Allowances'!$B$14:$C$31,2,FALSE),0)</f>
        <v>0</v>
      </c>
      <c r="AQ14" s="20">
        <f>IF(AND(NOT(ISBLANK(AP14)),NOT(ISBLANK(VLOOKUP($F14,'Tier 2 Allowances'!$A$2:$M$6, 19,FALSE)))),AP14*VLOOKUP(AP$3,'Tier 2 Allowances'!$B$14:$C$31,2,FALSE),0)</f>
        <v>0</v>
      </c>
      <c r="AS14" s="20">
        <f>IF(AND(NOT(ISBLANK(AR14)),NOT(ISBLANK(VLOOKUP($F14,'Tier 2 Allowances'!$A$2:$M$6, 20,FALSE)))),VLOOKUP(AR$3,'Tier 2 Allowances'!$B$14:$C$31,2,FALSE),0)</f>
        <v>0</v>
      </c>
      <c r="AU14" s="20">
        <f>IF(AND(NOT(ISBLANK(AT14)),NOT(ISBLANK(VLOOKUP($F14,'Tier 2 Allowances'!$A$2:$W$6, 21,FALSE)))),VLOOKUP(AT$3,'Tier 2 Allowances'!$B$14:$C$34,2,FALSE),0)</f>
        <v>0</v>
      </c>
      <c r="AW14" s="20">
        <f>IF(AND(NOT(ISBLANK(AV14)),NOT(ISBLANK(VLOOKUP($F14,'Tier 2 Allowances'!$A$2:$W$6, 22,FALSE)))),VLOOKUP(AV$3,'Tier 2 Allowances'!$B$14:$C$34,2,FALSE),0)</f>
        <v>0</v>
      </c>
      <c r="AY14" s="20">
        <f>IF(AND(NOT(ISBLANK(AX14)),NOT(ISBLANK(VLOOKUP($F14,'Tier 2 Allowances'!$A$2:$W$6, 23,FALSE)))),VLOOKUP(AX$3,'Tier 2 Allowances'!$B$14:$C$34,2,FALSE),0)</f>
        <v>0</v>
      </c>
      <c r="BA14" s="22">
        <f t="shared" si="0"/>
        <v>14</v>
      </c>
      <c r="BC14" s="22">
        <f t="shared" si="1"/>
        <v>10</v>
      </c>
      <c r="BE14" s="22">
        <f t="shared" si="2"/>
        <v>0</v>
      </c>
      <c r="BG14" s="22">
        <f t="shared" si="3"/>
        <v>0</v>
      </c>
      <c r="BH14" s="20" t="str">
        <f t="shared" si="7"/>
        <v/>
      </c>
      <c r="BI14" s="22" t="str">
        <f t="shared" si="4"/>
        <v/>
      </c>
      <c r="BJ14" s="19"/>
      <c r="BK14" s="19"/>
      <c r="BL14" s="22" t="str">
        <f t="shared" si="5"/>
        <v/>
      </c>
      <c r="BM14" s="22" t="str">
        <f t="shared" si="6"/>
        <v/>
      </c>
      <c r="BN14" s="19"/>
      <c r="BO14" s="99"/>
    </row>
    <row r="15" spans="1:70" x14ac:dyDescent="0.2">
      <c r="E15" s="17"/>
      <c r="G15" s="20">
        <f>IF(ISBLANK(F15),0,VLOOKUP($F15,'Tier 2 Allowances'!$A$2:$B$6,2,FALSE))</f>
        <v>0</v>
      </c>
      <c r="K15" s="20">
        <f>IF(NOT(ISBLANK(VLOOKUP($F15,'Tier 2 Allowances'!$A$2:$T$6,3,FALSE))),IF(J15=2,2* VLOOKUP(J$3,'Tier 2 Allowances'!$B$14:$C$31,2,FALSE),(IF(NOT(ISBLANK(J15)), VLOOKUP(J$3,'Tier 2 Allowances'!$B$14:$C$31,2,FALSE),0))),0)</f>
        <v>0</v>
      </c>
      <c r="M15" s="20">
        <f>IF(NOT(ISBLANK(VLOOKUP($F15,'Tier 2 Allowances'!$A$2:$T$6,4,FALSE))),IF(L15=2,2* VLOOKUP(L$3,'Tier 2 Allowances'!$B$14:$C$31,2,FALSE),(IF(NOT(ISBLANK(L15)), VLOOKUP(L$3,'Tier 2 Allowances'!$B$14:$C$31,2,FALSE),0))),0)</f>
        <v>0</v>
      </c>
      <c r="O15" s="20">
        <f>IF(AND(NOT(ISBLANK(N15)),NOT(ISBLANK(VLOOKUP($F15,'Tier 2 Allowances'!$A$2:$M$6,5,FALSE)))),VLOOKUP(N$3,'Tier 2 Allowances'!$B$14:$C$31,2,FALSE),0)</f>
        <v>0</v>
      </c>
      <c r="Q15" s="20">
        <f>IF(AND(NOT(ISBLANK(P15)),ISBLANK(R15),NOT(ISBLANK(VLOOKUP($F15,'Tier 2 Allowances'!$A$2:$M$6,6,FALSE)))),VLOOKUP(P$3,'Tier 2 Allowances'!$B$14:$C$31,2,FALSE),0)</f>
        <v>0</v>
      </c>
      <c r="S15" s="20">
        <f>IF(AND(NOT(ISBLANK(R15)),NOT(ISBLANK(VLOOKUP($F15,'Tier 2 Allowances'!$A$2:$M$6,7,FALSE)))),VLOOKUP(R$3,'Tier 2 Allowances'!$B$14:$C$31,2,FALSE),0)</f>
        <v>0</v>
      </c>
      <c r="U15" s="20">
        <f>IF(AND(NOT(ISBLANK(T15)),NOT(ISBLANK(VLOOKUP($F15,'Tier 2 Allowances'!$A$2:$M$6,8,FALSE)))),VLOOKUP(T$3,'Tier 2 Allowances'!$B$14:$C$31,2,FALSE),0)</f>
        <v>0</v>
      </c>
      <c r="W15" s="20">
        <f>IF(AND(NOT(ISBLANK(V15)),ISBLANK(AB15),NOT(ISBLANK(VLOOKUP($F15,'Tier 2 Allowances'!$A$2:$M$6, 9,FALSE)))),VLOOKUP(V$3,'Tier 2 Allowances'!$B$14:$C$31,2,FALSE),0)</f>
        <v>0</v>
      </c>
      <c r="Y15" s="20">
        <f>IF(AND(NOT(ISBLANK(X15)),NOT(ISBLANK(VLOOKUP($F15,'Tier 2 Allowances'!$A$2:$M$6, 10,FALSE)))),VLOOKUP(X$3,'Tier 2 Allowances'!$B$14:$C$31,2,FALSE),0)</f>
        <v>0</v>
      </c>
      <c r="AA15" s="20">
        <f>IF(AND(NOT(ISBLANK(Z15)),ISBLANK(AB15),NOT(ISBLANK(VLOOKUP($F15,'Tier 2 Allowances'!$A$2:$M$6, 11,FALSE)))),VLOOKUP(Z$3,'Tier 2 Allowances'!$B$14:$C$31,2,FALSE),0)</f>
        <v>0</v>
      </c>
      <c r="AC15" s="20">
        <f>IF(AND(NOT(ISBLANK(AB15)),NOT(ISBLANK(VLOOKUP($F15,'Tier 2 Allowances'!$A$2:$M$6, 12,FALSE)))),VLOOKUP(AB$3,'Tier 2 Allowances'!$B$14:$C$31,2,FALSE),0)</f>
        <v>0</v>
      </c>
      <c r="AE15" s="20">
        <f>IF(AND(NOT(ISBLANK(AD15)),NOT(ISBLANK(VLOOKUP($F15,'Tier 2 Allowances'!$A$2:$M$6, 13,FALSE)))),VLOOKUP(AD$3,'Tier 2 Allowances'!$B$14:$C$31,2,FALSE),0)</f>
        <v>0</v>
      </c>
      <c r="AG15" s="20">
        <f>IF(AND(NOT(ISBLANK(AF15)),NOT(ISBLANK(VLOOKUP($F15,'Tier 2 Allowances'!$A$2:$M$6, 14,FALSE)))),VLOOKUP(AD$3,'Tier 2 Allowances'!$B$14:$C$31,2,FALSE),0)</f>
        <v>0</v>
      </c>
      <c r="AI15" s="20">
        <f>IF(AND(NOT(ISBLANK(AH15)),NOT(ISBLANK(VLOOKUP($F15,'Tier 2 Allowances'!$A$2:$M$6, 15,FALSE)))),VLOOKUP(AH$3,'Tier 2 Allowances'!$B$14:$C$31,2,FALSE),0)</f>
        <v>0</v>
      </c>
      <c r="AK15" s="20">
        <f>IF(AND(NOT(ISBLANK(AJ15)),NOT(ISBLANK(VLOOKUP($F15,'Tier 2 Allowances'!$A$2:$M$6, 18,FALSE)))),AJ15*VLOOKUP(AJ$3,'Tier 2 Allowances'!$B$14:$C$31,2,FALSE),0)</f>
        <v>0</v>
      </c>
      <c r="AM15" s="20">
        <f>IF(AND(NOT(ISBLANK(AL15)),NOT(ISBLANK(VLOOKUP($F15,'Tier 2 Allowances'!$A$2:$M$6, 17,FALSE)))),VLOOKUP(AL$3,'Tier 2 Allowances'!$B$14:$C$31,2,FALSE),0)</f>
        <v>0</v>
      </c>
      <c r="AO15" s="20">
        <f>IF(AND(NOT(ISBLANK(AN15)),NOT(ISBLANK(VLOOKUP($F15,'Tier 2 Allowances'!$A$2:$M$6, 18,FALSE)))),AN15*VLOOKUP(AN$3,'Tier 2 Allowances'!$B$14:$C$31,2,FALSE),0)</f>
        <v>0</v>
      </c>
      <c r="AQ15" s="20">
        <f>IF(AND(NOT(ISBLANK(AP15)),NOT(ISBLANK(VLOOKUP($F15,'Tier 2 Allowances'!$A$2:$M$6, 19,FALSE)))),AP15*VLOOKUP(AP$3,'Tier 2 Allowances'!$B$14:$C$31,2,FALSE),0)</f>
        <v>0</v>
      </c>
      <c r="AS15" s="20">
        <f>IF(AND(NOT(ISBLANK(AR15)),NOT(ISBLANK(VLOOKUP($F15,'Tier 2 Allowances'!$A$2:$M$6, 20,FALSE)))),VLOOKUP(AR$3,'Tier 2 Allowances'!$B$14:$C$31,2,FALSE),0)</f>
        <v>0</v>
      </c>
      <c r="AU15" s="20">
        <f>IF(AND(NOT(ISBLANK(AT15)),NOT(ISBLANK(VLOOKUP($F15,'Tier 2 Allowances'!$A$2:$W$6, 21,FALSE)))),VLOOKUP(AT$3,'Tier 2 Allowances'!$B$14:$C$34,2,FALSE),0)</f>
        <v>0</v>
      </c>
      <c r="AW15" s="20">
        <f>IF(AND(NOT(ISBLANK(AV15)),NOT(ISBLANK(VLOOKUP($F15,'Tier 2 Allowances'!$A$2:$W$6, 22,FALSE)))),VLOOKUP(AV$3,'Tier 2 Allowances'!$B$14:$C$34,2,FALSE),0)</f>
        <v>0</v>
      </c>
      <c r="AY15" s="20">
        <f>IF(AND(NOT(ISBLANK(AX15)),NOT(ISBLANK(VLOOKUP($F15,'Tier 2 Allowances'!$A$2:$W$6, 23,FALSE)))),VLOOKUP(AX$3,'Tier 2 Allowances'!$B$14:$C$34,2,FALSE),0)</f>
        <v>0</v>
      </c>
      <c r="BA15" s="22">
        <f t="shared" si="0"/>
        <v>14</v>
      </c>
      <c r="BC15" s="22">
        <f t="shared" si="1"/>
        <v>10</v>
      </c>
      <c r="BE15" s="22">
        <f t="shared" si="2"/>
        <v>0</v>
      </c>
      <c r="BG15" s="22">
        <f t="shared" si="3"/>
        <v>0</v>
      </c>
      <c r="BH15" s="20" t="str">
        <f t="shared" si="7"/>
        <v/>
      </c>
      <c r="BI15" s="22" t="str">
        <f t="shared" si="4"/>
        <v/>
      </c>
      <c r="BJ15" s="19"/>
      <c r="BK15" s="19"/>
      <c r="BL15" s="22" t="str">
        <f t="shared" si="5"/>
        <v/>
      </c>
      <c r="BM15" s="22" t="str">
        <f t="shared" si="6"/>
        <v/>
      </c>
      <c r="BN15" s="19"/>
      <c r="BO15" s="99"/>
    </row>
    <row r="16" spans="1:70" x14ac:dyDescent="0.2">
      <c r="E16" s="17"/>
      <c r="G16" s="20">
        <f>IF(ISBLANK(F16),0,VLOOKUP($F16,'Tier 2 Allowances'!$A$2:$B$6,2,FALSE))</f>
        <v>0</v>
      </c>
      <c r="K16" s="20">
        <f>IF(NOT(ISBLANK(VLOOKUP($F16,'Tier 2 Allowances'!$A$2:$T$6,3,FALSE))),IF(J16=2,2* VLOOKUP(J$3,'Tier 2 Allowances'!$B$14:$C$31,2,FALSE),(IF(NOT(ISBLANK(J16)), VLOOKUP(J$3,'Tier 2 Allowances'!$B$14:$C$31,2,FALSE),0))),0)</f>
        <v>0</v>
      </c>
      <c r="M16" s="20">
        <f>IF(NOT(ISBLANK(VLOOKUP($F16,'Tier 2 Allowances'!$A$2:$T$6,4,FALSE))),IF(L16=2,2* VLOOKUP(L$3,'Tier 2 Allowances'!$B$14:$C$31,2,FALSE),(IF(NOT(ISBLANK(L16)), VLOOKUP(L$3,'Tier 2 Allowances'!$B$14:$C$31,2,FALSE),0))),0)</f>
        <v>0</v>
      </c>
      <c r="O16" s="20">
        <f>IF(AND(NOT(ISBLANK(N16)),NOT(ISBLANK(VLOOKUP($F16,'Tier 2 Allowances'!$A$2:$M$6,5,FALSE)))),VLOOKUP(N$3,'Tier 2 Allowances'!$B$14:$C$31,2,FALSE),0)</f>
        <v>0</v>
      </c>
      <c r="Q16" s="20">
        <f>IF(AND(NOT(ISBLANK(P16)),ISBLANK(R16),NOT(ISBLANK(VLOOKUP($F16,'Tier 2 Allowances'!$A$2:$M$6,6,FALSE)))),VLOOKUP(P$3,'Tier 2 Allowances'!$B$14:$C$31,2,FALSE),0)</f>
        <v>0</v>
      </c>
      <c r="S16" s="20">
        <f>IF(AND(NOT(ISBLANK(R16)),NOT(ISBLANK(VLOOKUP($F16,'Tier 2 Allowances'!$A$2:$M$6,7,FALSE)))),VLOOKUP(R$3,'Tier 2 Allowances'!$B$14:$C$31,2,FALSE),0)</f>
        <v>0</v>
      </c>
      <c r="U16" s="20">
        <f>IF(AND(NOT(ISBLANK(T16)),NOT(ISBLANK(VLOOKUP($F16,'Tier 2 Allowances'!$A$2:$M$6,8,FALSE)))),VLOOKUP(T$3,'Tier 2 Allowances'!$B$14:$C$31,2,FALSE),0)</f>
        <v>0</v>
      </c>
      <c r="W16" s="20">
        <f>IF(AND(NOT(ISBLANK(V16)),ISBLANK(AB16),NOT(ISBLANK(VLOOKUP($F16,'Tier 2 Allowances'!$A$2:$M$6, 9,FALSE)))),VLOOKUP(V$3,'Tier 2 Allowances'!$B$14:$C$31,2,FALSE),0)</f>
        <v>0</v>
      </c>
      <c r="Y16" s="20">
        <f>IF(AND(NOT(ISBLANK(X16)),NOT(ISBLANK(VLOOKUP($F16,'Tier 2 Allowances'!$A$2:$M$6, 10,FALSE)))),VLOOKUP(X$3,'Tier 2 Allowances'!$B$14:$C$31,2,FALSE),0)</f>
        <v>0</v>
      </c>
      <c r="AA16" s="20">
        <f>IF(AND(NOT(ISBLANK(Z16)),ISBLANK(AB16),NOT(ISBLANK(VLOOKUP($F16,'Tier 2 Allowances'!$A$2:$M$6, 11,FALSE)))),VLOOKUP(Z$3,'Tier 2 Allowances'!$B$14:$C$31,2,FALSE),0)</f>
        <v>0</v>
      </c>
      <c r="AC16" s="20">
        <f>IF(AND(NOT(ISBLANK(AB16)),NOT(ISBLANK(VLOOKUP($F16,'Tier 2 Allowances'!$A$2:$M$6, 12,FALSE)))),VLOOKUP(AB$3,'Tier 2 Allowances'!$B$14:$C$31,2,FALSE),0)</f>
        <v>0</v>
      </c>
      <c r="AE16" s="20">
        <f>IF(AND(NOT(ISBLANK(AD16)),NOT(ISBLANK(VLOOKUP($F16,'Tier 2 Allowances'!$A$2:$M$6, 13,FALSE)))),VLOOKUP(AD$3,'Tier 2 Allowances'!$B$14:$C$31,2,FALSE),0)</f>
        <v>0</v>
      </c>
      <c r="AG16" s="20">
        <f>IF(AND(NOT(ISBLANK(AF16)),NOT(ISBLANK(VLOOKUP($F16,'Tier 2 Allowances'!$A$2:$M$6, 14,FALSE)))),VLOOKUP(AD$3,'Tier 2 Allowances'!$B$14:$C$31,2,FALSE),0)</f>
        <v>0</v>
      </c>
      <c r="AI16" s="20">
        <f>IF(AND(NOT(ISBLANK(AH16)),NOT(ISBLANK(VLOOKUP($F16,'Tier 2 Allowances'!$A$2:$M$6, 15,FALSE)))),VLOOKUP(AH$3,'Tier 2 Allowances'!$B$14:$C$31,2,FALSE),0)</f>
        <v>0</v>
      </c>
      <c r="AK16" s="20">
        <f>IF(AND(NOT(ISBLANK(AJ16)),NOT(ISBLANK(VLOOKUP($F16,'Tier 2 Allowances'!$A$2:$M$6, 18,FALSE)))),AJ16*VLOOKUP(AJ$3,'Tier 2 Allowances'!$B$14:$C$31,2,FALSE),0)</f>
        <v>0</v>
      </c>
      <c r="AM16" s="20">
        <f>IF(AND(NOT(ISBLANK(AL16)),NOT(ISBLANK(VLOOKUP($F16,'Tier 2 Allowances'!$A$2:$M$6, 17,FALSE)))),VLOOKUP(AL$3,'Tier 2 Allowances'!$B$14:$C$31,2,FALSE),0)</f>
        <v>0</v>
      </c>
      <c r="AO16" s="20">
        <f>IF(AND(NOT(ISBLANK(AN16)),NOT(ISBLANK(VLOOKUP($F16,'Tier 2 Allowances'!$A$2:$M$6, 18,FALSE)))),AN16*VLOOKUP(AN$3,'Tier 2 Allowances'!$B$14:$C$31,2,FALSE),0)</f>
        <v>0</v>
      </c>
      <c r="AQ16" s="20">
        <f>IF(AND(NOT(ISBLANK(AP16)),NOT(ISBLANK(VLOOKUP($F16,'Tier 2 Allowances'!$A$2:$M$6, 19,FALSE)))),AP16*VLOOKUP(AP$3,'Tier 2 Allowances'!$B$14:$C$31,2,FALSE),0)</f>
        <v>0</v>
      </c>
      <c r="AS16" s="20">
        <f>IF(AND(NOT(ISBLANK(AR16)),NOT(ISBLANK(VLOOKUP($F16,'Tier 2 Allowances'!$A$2:$M$6, 20,FALSE)))),VLOOKUP(AR$3,'Tier 2 Allowances'!$B$14:$C$31,2,FALSE),0)</f>
        <v>0</v>
      </c>
      <c r="AU16" s="20">
        <f>IF(AND(NOT(ISBLANK(AT16)),NOT(ISBLANK(VLOOKUP($F16,'Tier 2 Allowances'!$A$2:$W$6, 21,FALSE)))),VLOOKUP(AT$3,'Tier 2 Allowances'!$B$14:$C$34,2,FALSE),0)</f>
        <v>0</v>
      </c>
      <c r="AW16" s="20">
        <f>IF(AND(NOT(ISBLANK(AV16)),NOT(ISBLANK(VLOOKUP($F16,'Tier 2 Allowances'!$A$2:$W$6, 22,FALSE)))),VLOOKUP(AV$3,'Tier 2 Allowances'!$B$14:$C$34,2,FALSE),0)</f>
        <v>0</v>
      </c>
      <c r="AY16" s="20">
        <f>IF(AND(NOT(ISBLANK(AX16)),NOT(ISBLANK(VLOOKUP($F16,'Tier 2 Allowances'!$A$2:$W$6, 23,FALSE)))),VLOOKUP(AX$3,'Tier 2 Allowances'!$B$14:$C$34,2,FALSE),0)</f>
        <v>0</v>
      </c>
      <c r="BA16" s="22">
        <f t="shared" si="0"/>
        <v>14</v>
      </c>
      <c r="BC16" s="22">
        <f t="shared" si="1"/>
        <v>10</v>
      </c>
      <c r="BE16" s="22">
        <f t="shared" si="2"/>
        <v>0</v>
      </c>
      <c r="BG16" s="22">
        <f t="shared" si="3"/>
        <v>0</v>
      </c>
      <c r="BH16" s="20" t="str">
        <f t="shared" si="7"/>
        <v/>
      </c>
      <c r="BI16" s="22" t="str">
        <f t="shared" si="4"/>
        <v/>
      </c>
      <c r="BJ16" s="19"/>
      <c r="BK16" s="19"/>
      <c r="BL16" s="22" t="str">
        <f t="shared" si="5"/>
        <v/>
      </c>
      <c r="BM16" s="22" t="str">
        <f t="shared" si="6"/>
        <v/>
      </c>
      <c r="BN16" s="19"/>
      <c r="BO16" s="99"/>
    </row>
    <row r="17" spans="5:67" x14ac:dyDescent="0.2">
      <c r="E17" s="17"/>
      <c r="G17" s="20">
        <f>IF(ISBLANK(F17),0,VLOOKUP($F17,'Tier 2 Allowances'!$A$2:$B$6,2,FALSE))</f>
        <v>0</v>
      </c>
      <c r="K17" s="20">
        <f>IF(NOT(ISBLANK(VLOOKUP($F17,'Tier 2 Allowances'!$A$2:$T$6,3,FALSE))),IF(J17=2,2* VLOOKUP(J$3,'Tier 2 Allowances'!$B$14:$C$31,2,FALSE),(IF(NOT(ISBLANK(J17)), VLOOKUP(J$3,'Tier 2 Allowances'!$B$14:$C$31,2,FALSE),0))),0)</f>
        <v>0</v>
      </c>
      <c r="M17" s="20">
        <f>IF(NOT(ISBLANK(VLOOKUP($F17,'Tier 2 Allowances'!$A$2:$T$6,4,FALSE))),IF(L17=2,2* VLOOKUP(L$3,'Tier 2 Allowances'!$B$14:$C$31,2,FALSE),(IF(NOT(ISBLANK(L17)), VLOOKUP(L$3,'Tier 2 Allowances'!$B$14:$C$31,2,FALSE),0))),0)</f>
        <v>0</v>
      </c>
      <c r="O17" s="20">
        <f>IF(AND(NOT(ISBLANK(N17)),NOT(ISBLANK(VLOOKUP($F17,'Tier 2 Allowances'!$A$2:$M$6,5,FALSE)))),VLOOKUP(N$3,'Tier 2 Allowances'!$B$14:$C$31,2,FALSE),0)</f>
        <v>0</v>
      </c>
      <c r="Q17" s="20">
        <f>IF(AND(NOT(ISBLANK(P17)),ISBLANK(R17),NOT(ISBLANK(VLOOKUP($F17,'Tier 2 Allowances'!$A$2:$M$6,6,FALSE)))),VLOOKUP(P$3,'Tier 2 Allowances'!$B$14:$C$31,2,FALSE),0)</f>
        <v>0</v>
      </c>
      <c r="S17" s="20">
        <f>IF(AND(NOT(ISBLANK(R17)),NOT(ISBLANK(VLOOKUP($F17,'Tier 2 Allowances'!$A$2:$M$6,7,FALSE)))),VLOOKUP(R$3,'Tier 2 Allowances'!$B$14:$C$31,2,FALSE),0)</f>
        <v>0</v>
      </c>
      <c r="U17" s="20">
        <f>IF(AND(NOT(ISBLANK(T17)),NOT(ISBLANK(VLOOKUP($F17,'Tier 2 Allowances'!$A$2:$M$6,8,FALSE)))),VLOOKUP(T$3,'Tier 2 Allowances'!$B$14:$C$31,2,FALSE),0)</f>
        <v>0</v>
      </c>
      <c r="W17" s="20">
        <f>IF(AND(NOT(ISBLANK(V17)),ISBLANK(AB17),NOT(ISBLANK(VLOOKUP($F17,'Tier 2 Allowances'!$A$2:$M$6, 9,FALSE)))),VLOOKUP(V$3,'Tier 2 Allowances'!$B$14:$C$31,2,FALSE),0)</f>
        <v>0</v>
      </c>
      <c r="Y17" s="20">
        <f>IF(AND(NOT(ISBLANK(X17)),NOT(ISBLANK(VLOOKUP($F17,'Tier 2 Allowances'!$A$2:$M$6, 10,FALSE)))),VLOOKUP(X$3,'Tier 2 Allowances'!$B$14:$C$31,2,FALSE),0)</f>
        <v>0</v>
      </c>
      <c r="AA17" s="20">
        <f>IF(AND(NOT(ISBLANK(Z17)),ISBLANK(AB17),NOT(ISBLANK(VLOOKUP($F17,'Tier 2 Allowances'!$A$2:$M$6, 11,FALSE)))),VLOOKUP(Z$3,'Tier 2 Allowances'!$B$14:$C$31,2,FALSE),0)</f>
        <v>0</v>
      </c>
      <c r="AC17" s="20">
        <f>IF(AND(NOT(ISBLANK(AB17)),NOT(ISBLANK(VLOOKUP($F17,'Tier 2 Allowances'!$A$2:$M$6, 12,FALSE)))),VLOOKUP(AB$3,'Tier 2 Allowances'!$B$14:$C$31,2,FALSE),0)</f>
        <v>0</v>
      </c>
      <c r="AE17" s="20">
        <f>IF(AND(NOT(ISBLANK(AD17)),NOT(ISBLANK(VLOOKUP($F17,'Tier 2 Allowances'!$A$2:$M$6, 13,FALSE)))),VLOOKUP(AD$3,'Tier 2 Allowances'!$B$14:$C$31,2,FALSE),0)</f>
        <v>0</v>
      </c>
      <c r="AG17" s="20">
        <f>IF(AND(NOT(ISBLANK(AF17)),NOT(ISBLANK(VLOOKUP($F17,'Tier 2 Allowances'!$A$2:$M$6, 14,FALSE)))),VLOOKUP(AD$3,'Tier 2 Allowances'!$B$14:$C$31,2,FALSE),0)</f>
        <v>0</v>
      </c>
      <c r="AI17" s="20">
        <f>IF(AND(NOT(ISBLANK(AH17)),NOT(ISBLANK(VLOOKUP($F17,'Tier 2 Allowances'!$A$2:$M$6, 15,FALSE)))),VLOOKUP(AH$3,'Tier 2 Allowances'!$B$14:$C$31,2,FALSE),0)</f>
        <v>0</v>
      </c>
      <c r="AK17" s="20">
        <f>IF(AND(NOT(ISBLANK(AJ17)),NOT(ISBLANK(VLOOKUP($F17,'Tier 2 Allowances'!$A$2:$M$6, 18,FALSE)))),AJ17*VLOOKUP(AJ$3,'Tier 2 Allowances'!$B$14:$C$31,2,FALSE),0)</f>
        <v>0</v>
      </c>
      <c r="AM17" s="20">
        <f>IF(AND(NOT(ISBLANK(AL17)),NOT(ISBLANK(VLOOKUP($F17,'Tier 2 Allowances'!$A$2:$M$6, 17,FALSE)))),VLOOKUP(AL$3,'Tier 2 Allowances'!$B$14:$C$31,2,FALSE),0)</f>
        <v>0</v>
      </c>
      <c r="AO17" s="20">
        <f>IF(AND(NOT(ISBLANK(AN17)),NOT(ISBLANK(VLOOKUP($F17,'Tier 2 Allowances'!$A$2:$M$6, 18,FALSE)))),AN17*VLOOKUP(AN$3,'Tier 2 Allowances'!$B$14:$C$31,2,FALSE),0)</f>
        <v>0</v>
      </c>
      <c r="AQ17" s="20">
        <f>IF(AND(NOT(ISBLANK(AP17)),NOT(ISBLANK(VLOOKUP($F17,'Tier 2 Allowances'!$A$2:$M$6, 19,FALSE)))),AP17*VLOOKUP(AP$3,'Tier 2 Allowances'!$B$14:$C$31,2,FALSE),0)</f>
        <v>0</v>
      </c>
      <c r="AS17" s="20">
        <f>IF(AND(NOT(ISBLANK(AR17)),NOT(ISBLANK(VLOOKUP($F17,'Tier 2 Allowances'!$A$2:$M$6, 20,FALSE)))),VLOOKUP(AR$3,'Tier 2 Allowances'!$B$14:$C$31,2,FALSE),0)</f>
        <v>0</v>
      </c>
      <c r="AU17" s="20">
        <f>IF(AND(NOT(ISBLANK(AT17)),NOT(ISBLANK(VLOOKUP($F17,'Tier 2 Allowances'!$A$2:$W$6, 21,FALSE)))),VLOOKUP(AT$3,'Tier 2 Allowances'!$B$14:$C$34,2,FALSE),0)</f>
        <v>0</v>
      </c>
      <c r="AW17" s="20">
        <f>IF(AND(NOT(ISBLANK(AV17)),NOT(ISBLANK(VLOOKUP($F17,'Tier 2 Allowances'!$A$2:$W$6, 22,FALSE)))),VLOOKUP(AV$3,'Tier 2 Allowances'!$B$14:$C$34,2,FALSE),0)</f>
        <v>0</v>
      </c>
      <c r="AY17" s="20">
        <f>IF(AND(NOT(ISBLANK(AX17)),NOT(ISBLANK(VLOOKUP($F17,'Tier 2 Allowances'!$A$2:$W$6, 23,FALSE)))),VLOOKUP(AX$3,'Tier 2 Allowances'!$B$14:$C$34,2,FALSE),0)</f>
        <v>0</v>
      </c>
      <c r="BA17" s="22">
        <f t="shared" si="0"/>
        <v>14</v>
      </c>
      <c r="BC17" s="22">
        <f t="shared" si="1"/>
        <v>10</v>
      </c>
      <c r="BE17" s="22">
        <f t="shared" si="2"/>
        <v>0</v>
      </c>
      <c r="BG17" s="22">
        <f t="shared" si="3"/>
        <v>0</v>
      </c>
      <c r="BH17" s="20" t="str">
        <f t="shared" si="7"/>
        <v/>
      </c>
      <c r="BI17" s="22" t="str">
        <f t="shared" si="4"/>
        <v/>
      </c>
      <c r="BJ17" s="19"/>
      <c r="BK17" s="19"/>
      <c r="BL17" s="22" t="str">
        <f t="shared" si="5"/>
        <v/>
      </c>
      <c r="BM17" s="22" t="str">
        <f t="shared" si="6"/>
        <v/>
      </c>
      <c r="BN17" s="19"/>
      <c r="BO17" s="99"/>
    </row>
    <row r="18" spans="5:67" x14ac:dyDescent="0.2">
      <c r="E18" s="17"/>
      <c r="G18" s="20">
        <f>IF(ISBLANK(F18),0,VLOOKUP($F18,'Tier 2 Allowances'!$A$2:$B$6,2,FALSE))</f>
        <v>0</v>
      </c>
      <c r="K18" s="20">
        <f>IF(NOT(ISBLANK(VLOOKUP($F18,'Tier 2 Allowances'!$A$2:$T$6,3,FALSE))),IF(J18=2,2* VLOOKUP(J$3,'Tier 2 Allowances'!$B$14:$C$31,2,FALSE),(IF(NOT(ISBLANK(J18)), VLOOKUP(J$3,'Tier 2 Allowances'!$B$14:$C$31,2,FALSE),0))),0)</f>
        <v>0</v>
      </c>
      <c r="M18" s="20">
        <f>IF(NOT(ISBLANK(VLOOKUP($F18,'Tier 2 Allowances'!$A$2:$T$6,4,FALSE))),IF(L18=2,2* VLOOKUP(L$3,'Tier 2 Allowances'!$B$14:$C$31,2,FALSE),(IF(NOT(ISBLANK(L18)), VLOOKUP(L$3,'Tier 2 Allowances'!$B$14:$C$31,2,FALSE),0))),0)</f>
        <v>0</v>
      </c>
      <c r="O18" s="20">
        <f>IF(AND(NOT(ISBLANK(N18)),NOT(ISBLANK(VLOOKUP($F18,'Tier 2 Allowances'!$A$2:$M$6,5,FALSE)))),VLOOKUP(N$3,'Tier 2 Allowances'!$B$14:$C$31,2,FALSE),0)</f>
        <v>0</v>
      </c>
      <c r="Q18" s="20">
        <f>IF(AND(NOT(ISBLANK(P18)),ISBLANK(R18),NOT(ISBLANK(VLOOKUP($F18,'Tier 2 Allowances'!$A$2:$M$6,6,FALSE)))),VLOOKUP(P$3,'Tier 2 Allowances'!$B$14:$C$31,2,FALSE),0)</f>
        <v>0</v>
      </c>
      <c r="S18" s="20">
        <f>IF(AND(NOT(ISBLANK(R18)),NOT(ISBLANK(VLOOKUP($F18,'Tier 2 Allowances'!$A$2:$M$6,7,FALSE)))),VLOOKUP(R$3,'Tier 2 Allowances'!$B$14:$C$31,2,FALSE),0)</f>
        <v>0</v>
      </c>
      <c r="U18" s="20">
        <f>IF(AND(NOT(ISBLANK(T18)),NOT(ISBLANK(VLOOKUP($F18,'Tier 2 Allowances'!$A$2:$M$6,8,FALSE)))),VLOOKUP(T$3,'Tier 2 Allowances'!$B$14:$C$31,2,FALSE),0)</f>
        <v>0</v>
      </c>
      <c r="W18" s="20">
        <f>IF(AND(NOT(ISBLANK(V18)),ISBLANK(AB18),NOT(ISBLANK(VLOOKUP($F18,'Tier 2 Allowances'!$A$2:$M$6, 9,FALSE)))),VLOOKUP(V$3,'Tier 2 Allowances'!$B$14:$C$31,2,FALSE),0)</f>
        <v>0</v>
      </c>
      <c r="Y18" s="20">
        <f>IF(AND(NOT(ISBLANK(X18)),NOT(ISBLANK(VLOOKUP($F18,'Tier 2 Allowances'!$A$2:$M$6, 10,FALSE)))),VLOOKUP(X$3,'Tier 2 Allowances'!$B$14:$C$31,2,FALSE),0)</f>
        <v>0</v>
      </c>
      <c r="AA18" s="20">
        <f>IF(AND(NOT(ISBLANK(Z18)),ISBLANK(AB18),NOT(ISBLANK(VLOOKUP($F18,'Tier 2 Allowances'!$A$2:$M$6, 11,FALSE)))),VLOOKUP(Z$3,'Tier 2 Allowances'!$B$14:$C$31,2,FALSE),0)</f>
        <v>0</v>
      </c>
      <c r="AC18" s="20">
        <f>IF(AND(NOT(ISBLANK(AB18)),NOT(ISBLANK(VLOOKUP($F18,'Tier 2 Allowances'!$A$2:$M$6, 12,FALSE)))),VLOOKUP(AB$3,'Tier 2 Allowances'!$B$14:$C$31,2,FALSE),0)</f>
        <v>0</v>
      </c>
      <c r="AE18" s="20">
        <f>IF(AND(NOT(ISBLANK(AD18)),NOT(ISBLANK(VLOOKUP($F18,'Tier 2 Allowances'!$A$2:$M$6, 13,FALSE)))),VLOOKUP(AD$3,'Tier 2 Allowances'!$B$14:$C$31,2,FALSE),0)</f>
        <v>0</v>
      </c>
      <c r="AG18" s="20">
        <f>IF(AND(NOT(ISBLANK(AF18)),NOT(ISBLANK(VLOOKUP($F18,'Tier 2 Allowances'!$A$2:$M$6, 14,FALSE)))),VLOOKUP(AD$3,'Tier 2 Allowances'!$B$14:$C$31,2,FALSE),0)</f>
        <v>0</v>
      </c>
      <c r="AI18" s="20">
        <f>IF(AND(NOT(ISBLANK(AH18)),NOT(ISBLANK(VLOOKUP($F18,'Tier 2 Allowances'!$A$2:$M$6, 15,FALSE)))),VLOOKUP(AH$3,'Tier 2 Allowances'!$B$14:$C$31,2,FALSE),0)</f>
        <v>0</v>
      </c>
      <c r="AK18" s="20">
        <f>IF(AND(NOT(ISBLANK(AJ18)),NOT(ISBLANK(VLOOKUP($F18,'Tier 2 Allowances'!$A$2:$M$6, 18,FALSE)))),AJ18*VLOOKUP(AJ$3,'Tier 2 Allowances'!$B$14:$C$31,2,FALSE),0)</f>
        <v>0</v>
      </c>
      <c r="AM18" s="20">
        <f>IF(AND(NOT(ISBLANK(AL18)),NOT(ISBLANK(VLOOKUP($F18,'Tier 2 Allowances'!$A$2:$M$6, 17,FALSE)))),VLOOKUP(AL$3,'Tier 2 Allowances'!$B$14:$C$31,2,FALSE),0)</f>
        <v>0</v>
      </c>
      <c r="AO18" s="20">
        <f>IF(AND(NOT(ISBLANK(AN18)),NOT(ISBLANK(VLOOKUP($F18,'Tier 2 Allowances'!$A$2:$M$6, 18,FALSE)))),AN18*VLOOKUP(AN$3,'Tier 2 Allowances'!$B$14:$C$31,2,FALSE),0)</f>
        <v>0</v>
      </c>
      <c r="AQ18" s="20">
        <f>IF(AND(NOT(ISBLANK(AP18)),NOT(ISBLANK(VLOOKUP($F18,'Tier 2 Allowances'!$A$2:$M$6, 19,FALSE)))),AP18*VLOOKUP(AP$3,'Tier 2 Allowances'!$B$14:$C$31,2,FALSE),0)</f>
        <v>0</v>
      </c>
      <c r="AS18" s="20">
        <f>IF(AND(NOT(ISBLANK(AR18)),NOT(ISBLANK(VLOOKUP($F18,'Tier 2 Allowances'!$A$2:$M$6, 20,FALSE)))),VLOOKUP(AR$3,'Tier 2 Allowances'!$B$14:$C$31,2,FALSE),0)</f>
        <v>0</v>
      </c>
      <c r="AU18" s="20">
        <f>IF(AND(NOT(ISBLANK(AT18)),NOT(ISBLANK(VLOOKUP($F18,'Tier 2 Allowances'!$A$2:$W$6, 21,FALSE)))),VLOOKUP(AT$3,'Tier 2 Allowances'!$B$14:$C$34,2,FALSE),0)</f>
        <v>0</v>
      </c>
      <c r="AW18" s="20">
        <f>IF(AND(NOT(ISBLANK(AV18)),NOT(ISBLANK(VLOOKUP($F18,'Tier 2 Allowances'!$A$2:$W$6, 22,FALSE)))),VLOOKUP(AV$3,'Tier 2 Allowances'!$B$14:$C$34,2,FALSE),0)</f>
        <v>0</v>
      </c>
      <c r="AY18" s="20">
        <f>IF(AND(NOT(ISBLANK(AX18)),NOT(ISBLANK(VLOOKUP($F18,'Tier 2 Allowances'!$A$2:$W$6, 23,FALSE)))),VLOOKUP(AX$3,'Tier 2 Allowances'!$B$14:$C$34,2,FALSE),0)</f>
        <v>0</v>
      </c>
      <c r="BA18" s="22">
        <f t="shared" si="0"/>
        <v>14</v>
      </c>
      <c r="BC18" s="22">
        <f t="shared" si="1"/>
        <v>10</v>
      </c>
      <c r="BE18" s="22">
        <f t="shared" si="2"/>
        <v>0</v>
      </c>
      <c r="BG18" s="22">
        <f t="shared" si="3"/>
        <v>0</v>
      </c>
      <c r="BH18" s="20" t="str">
        <f t="shared" si="7"/>
        <v/>
      </c>
      <c r="BI18" s="22" t="str">
        <f t="shared" si="4"/>
        <v/>
      </c>
      <c r="BJ18" s="19"/>
      <c r="BK18" s="19"/>
      <c r="BL18" s="22" t="str">
        <f t="shared" si="5"/>
        <v/>
      </c>
      <c r="BM18" s="22" t="str">
        <f t="shared" si="6"/>
        <v/>
      </c>
      <c r="BN18" s="19"/>
      <c r="BO18" s="99"/>
    </row>
    <row r="19" spans="5:67" x14ac:dyDescent="0.2">
      <c r="E19" s="17"/>
      <c r="G19" s="20">
        <f>IF(ISBLANK(F19),0,VLOOKUP($F19,'Tier 2 Allowances'!$A$2:$B$6,2,FALSE))</f>
        <v>0</v>
      </c>
      <c r="K19" s="20">
        <f>IF(NOT(ISBLANK(VLOOKUP($F19,'Tier 2 Allowances'!$A$2:$T$6,3,FALSE))),IF(J19=2,2* VLOOKUP(J$3,'Tier 2 Allowances'!$B$14:$C$31,2,FALSE),(IF(NOT(ISBLANK(J19)), VLOOKUP(J$3,'Tier 2 Allowances'!$B$14:$C$31,2,FALSE),0))),0)</f>
        <v>0</v>
      </c>
      <c r="M19" s="20">
        <f>IF(NOT(ISBLANK(VLOOKUP($F19,'Tier 2 Allowances'!$A$2:$T$6,4,FALSE))),IF(L19=2,2* VLOOKUP(L$3,'Tier 2 Allowances'!$B$14:$C$31,2,FALSE),(IF(NOT(ISBLANK(L19)), VLOOKUP(L$3,'Tier 2 Allowances'!$B$14:$C$31,2,FALSE),0))),0)</f>
        <v>0</v>
      </c>
      <c r="O19" s="20">
        <f>IF(AND(NOT(ISBLANK(N19)),NOT(ISBLANK(VLOOKUP($F19,'Tier 2 Allowances'!$A$2:$M$6,5,FALSE)))),VLOOKUP(N$3,'Tier 2 Allowances'!$B$14:$C$31,2,FALSE),0)</f>
        <v>0</v>
      </c>
      <c r="Q19" s="20">
        <f>IF(AND(NOT(ISBLANK(P19)),ISBLANK(R19),NOT(ISBLANK(VLOOKUP($F19,'Tier 2 Allowances'!$A$2:$M$6,6,FALSE)))),VLOOKUP(P$3,'Tier 2 Allowances'!$B$14:$C$31,2,FALSE),0)</f>
        <v>0</v>
      </c>
      <c r="S19" s="20">
        <f>IF(AND(NOT(ISBLANK(R19)),NOT(ISBLANK(VLOOKUP($F19,'Tier 2 Allowances'!$A$2:$M$6,7,FALSE)))),VLOOKUP(R$3,'Tier 2 Allowances'!$B$14:$C$31,2,FALSE),0)</f>
        <v>0</v>
      </c>
      <c r="U19" s="20">
        <f>IF(AND(NOT(ISBLANK(T19)),NOT(ISBLANK(VLOOKUP($F19,'Tier 2 Allowances'!$A$2:$M$6,8,FALSE)))),VLOOKUP(T$3,'Tier 2 Allowances'!$B$14:$C$31,2,FALSE),0)</f>
        <v>0</v>
      </c>
      <c r="W19" s="20">
        <f>IF(AND(NOT(ISBLANK(V19)),ISBLANK(AB19),NOT(ISBLANK(VLOOKUP($F19,'Tier 2 Allowances'!$A$2:$M$6, 9,FALSE)))),VLOOKUP(V$3,'Tier 2 Allowances'!$B$14:$C$31,2,FALSE),0)</f>
        <v>0</v>
      </c>
      <c r="Y19" s="20">
        <f>IF(AND(NOT(ISBLANK(X19)),NOT(ISBLANK(VLOOKUP($F19,'Tier 2 Allowances'!$A$2:$M$6, 10,FALSE)))),VLOOKUP(X$3,'Tier 2 Allowances'!$B$14:$C$31,2,FALSE),0)</f>
        <v>0</v>
      </c>
      <c r="AA19" s="20">
        <f>IF(AND(NOT(ISBLANK(Z19)),ISBLANK(AB19),NOT(ISBLANK(VLOOKUP($F19,'Tier 2 Allowances'!$A$2:$M$6, 11,FALSE)))),VLOOKUP(Z$3,'Tier 2 Allowances'!$B$14:$C$31,2,FALSE),0)</f>
        <v>0</v>
      </c>
      <c r="AC19" s="20">
        <f>IF(AND(NOT(ISBLANK(AB19)),NOT(ISBLANK(VLOOKUP($F19,'Tier 2 Allowances'!$A$2:$M$6, 12,FALSE)))),VLOOKUP(AB$3,'Tier 2 Allowances'!$B$14:$C$31,2,FALSE),0)</f>
        <v>0</v>
      </c>
      <c r="AE19" s="20">
        <f>IF(AND(NOT(ISBLANK(AD19)),NOT(ISBLANK(VLOOKUP($F19,'Tier 2 Allowances'!$A$2:$M$6, 13,FALSE)))),VLOOKUP(AD$3,'Tier 2 Allowances'!$B$14:$C$31,2,FALSE),0)</f>
        <v>0</v>
      </c>
      <c r="AG19" s="20">
        <f>IF(AND(NOT(ISBLANK(AF19)),NOT(ISBLANK(VLOOKUP($F19,'Tier 2 Allowances'!$A$2:$M$6, 14,FALSE)))),VLOOKUP(AD$3,'Tier 2 Allowances'!$B$14:$C$31,2,FALSE),0)</f>
        <v>0</v>
      </c>
      <c r="AI19" s="20">
        <f>IF(AND(NOT(ISBLANK(AH19)),NOT(ISBLANK(VLOOKUP($F19,'Tier 2 Allowances'!$A$2:$M$6, 15,FALSE)))),VLOOKUP(AH$3,'Tier 2 Allowances'!$B$14:$C$31,2,FALSE),0)</f>
        <v>0</v>
      </c>
      <c r="AK19" s="20">
        <f>IF(AND(NOT(ISBLANK(AJ19)),NOT(ISBLANK(VLOOKUP($F19,'Tier 2 Allowances'!$A$2:$M$6, 18,FALSE)))),AJ19*VLOOKUP(AJ$3,'Tier 2 Allowances'!$B$14:$C$31,2,FALSE),0)</f>
        <v>0</v>
      </c>
      <c r="AM19" s="20">
        <f>IF(AND(NOT(ISBLANK(AL19)),NOT(ISBLANK(VLOOKUP($F19,'Tier 2 Allowances'!$A$2:$M$6, 17,FALSE)))),VLOOKUP(AL$3,'Tier 2 Allowances'!$B$14:$C$31,2,FALSE),0)</f>
        <v>0</v>
      </c>
      <c r="AO19" s="20">
        <f>IF(AND(NOT(ISBLANK(AN19)),NOT(ISBLANK(VLOOKUP($F19,'Tier 2 Allowances'!$A$2:$M$6, 18,FALSE)))),AN19*VLOOKUP(AN$3,'Tier 2 Allowances'!$B$14:$C$31,2,FALSE),0)</f>
        <v>0</v>
      </c>
      <c r="AQ19" s="20">
        <f>IF(AND(NOT(ISBLANK(AP19)),NOT(ISBLANK(VLOOKUP($F19,'Tier 2 Allowances'!$A$2:$M$6, 19,FALSE)))),AP19*VLOOKUP(AP$3,'Tier 2 Allowances'!$B$14:$C$31,2,FALSE),0)</f>
        <v>0</v>
      </c>
      <c r="AS19" s="20">
        <f>IF(AND(NOT(ISBLANK(AR19)),NOT(ISBLANK(VLOOKUP($F19,'Tier 2 Allowances'!$A$2:$M$6, 20,FALSE)))),VLOOKUP(AR$3,'Tier 2 Allowances'!$B$14:$C$31,2,FALSE),0)</f>
        <v>0</v>
      </c>
      <c r="AU19" s="20">
        <f>IF(AND(NOT(ISBLANK(AT19)),NOT(ISBLANK(VLOOKUP($F19,'Tier 2 Allowances'!$A$2:$W$6, 21,FALSE)))),VLOOKUP(AT$3,'Tier 2 Allowances'!$B$14:$C$34,2,FALSE),0)</f>
        <v>0</v>
      </c>
      <c r="AW19" s="20">
        <f>IF(AND(NOT(ISBLANK(AV19)),NOT(ISBLANK(VLOOKUP($F19,'Tier 2 Allowances'!$A$2:$W$6, 22,FALSE)))),VLOOKUP(AV$3,'Tier 2 Allowances'!$B$14:$C$34,2,FALSE),0)</f>
        <v>0</v>
      </c>
      <c r="AY19" s="20">
        <f>IF(AND(NOT(ISBLANK(AX19)),NOT(ISBLANK(VLOOKUP($F19,'Tier 2 Allowances'!$A$2:$W$6, 23,FALSE)))),VLOOKUP(AX$3,'Tier 2 Allowances'!$B$14:$C$34,2,FALSE),0)</f>
        <v>0</v>
      </c>
      <c r="BA19" s="22">
        <f t="shared" si="0"/>
        <v>14</v>
      </c>
      <c r="BC19" s="22">
        <f t="shared" si="1"/>
        <v>10</v>
      </c>
      <c r="BE19" s="22">
        <f t="shared" si="2"/>
        <v>0</v>
      </c>
      <c r="BG19" s="22">
        <f t="shared" si="3"/>
        <v>0</v>
      </c>
      <c r="BH19" s="20" t="str">
        <f t="shared" si="7"/>
        <v/>
      </c>
      <c r="BI19" s="22" t="str">
        <f t="shared" si="4"/>
        <v/>
      </c>
      <c r="BJ19" s="19"/>
      <c r="BK19" s="19"/>
      <c r="BL19" s="22" t="str">
        <f t="shared" si="5"/>
        <v/>
      </c>
      <c r="BM19" s="22" t="str">
        <f t="shared" si="6"/>
        <v/>
      </c>
      <c r="BN19" s="19"/>
      <c r="BO19" s="99"/>
    </row>
    <row r="20" spans="5:67" x14ac:dyDescent="0.2">
      <c r="E20" s="17"/>
      <c r="G20" s="20">
        <f>IF(ISBLANK(F20),0,VLOOKUP($F20,'Tier 2 Allowances'!$A$2:$B$6,2,FALSE))</f>
        <v>0</v>
      </c>
      <c r="K20" s="20">
        <f>IF(NOT(ISBLANK(VLOOKUP($F20,'Tier 2 Allowances'!$A$2:$T$6,3,FALSE))),IF(J20=2,2* VLOOKUP(J$3,'Tier 2 Allowances'!$B$14:$C$31,2,FALSE),(IF(NOT(ISBLANK(J20)), VLOOKUP(J$3,'Tier 2 Allowances'!$B$14:$C$31,2,FALSE),0))),0)</f>
        <v>0</v>
      </c>
      <c r="M20" s="20">
        <f>IF(NOT(ISBLANK(VLOOKUP($F20,'Tier 2 Allowances'!$A$2:$T$6,4,FALSE))),IF(L20=2,2* VLOOKUP(L$3,'Tier 2 Allowances'!$B$14:$C$31,2,FALSE),(IF(NOT(ISBLANK(L20)), VLOOKUP(L$3,'Tier 2 Allowances'!$B$14:$C$31,2,FALSE),0))),0)</f>
        <v>0</v>
      </c>
      <c r="O20" s="20">
        <f>IF(AND(NOT(ISBLANK(N20)),NOT(ISBLANK(VLOOKUP($F20,'Tier 2 Allowances'!$A$2:$M$6,5,FALSE)))),VLOOKUP(N$3,'Tier 2 Allowances'!$B$14:$C$31,2,FALSE),0)</f>
        <v>0</v>
      </c>
      <c r="Q20" s="20">
        <f>IF(AND(NOT(ISBLANK(P20)),ISBLANK(R20),NOT(ISBLANK(VLOOKUP($F20,'Tier 2 Allowances'!$A$2:$M$6,6,FALSE)))),VLOOKUP(P$3,'Tier 2 Allowances'!$B$14:$C$31,2,FALSE),0)</f>
        <v>0</v>
      </c>
      <c r="S20" s="20">
        <f>IF(AND(NOT(ISBLANK(R20)),NOT(ISBLANK(VLOOKUP($F20,'Tier 2 Allowances'!$A$2:$M$6,7,FALSE)))),VLOOKUP(R$3,'Tier 2 Allowances'!$B$14:$C$31,2,FALSE),0)</f>
        <v>0</v>
      </c>
      <c r="U20" s="20">
        <f>IF(AND(NOT(ISBLANK(T20)),NOT(ISBLANK(VLOOKUP($F20,'Tier 2 Allowances'!$A$2:$M$6,8,FALSE)))),VLOOKUP(T$3,'Tier 2 Allowances'!$B$14:$C$31,2,FALSE),0)</f>
        <v>0</v>
      </c>
      <c r="W20" s="20">
        <f>IF(AND(NOT(ISBLANK(V20)),ISBLANK(AB20),NOT(ISBLANK(VLOOKUP($F20,'Tier 2 Allowances'!$A$2:$M$6, 9,FALSE)))),VLOOKUP(V$3,'Tier 2 Allowances'!$B$14:$C$31,2,FALSE),0)</f>
        <v>0</v>
      </c>
      <c r="Y20" s="20">
        <f>IF(AND(NOT(ISBLANK(X20)),NOT(ISBLANK(VLOOKUP($F20,'Tier 2 Allowances'!$A$2:$M$6, 10,FALSE)))),VLOOKUP(X$3,'Tier 2 Allowances'!$B$14:$C$31,2,FALSE),0)</f>
        <v>0</v>
      </c>
      <c r="AA20" s="20">
        <f>IF(AND(NOT(ISBLANK(Z20)),ISBLANK(AB20),NOT(ISBLANK(VLOOKUP($F20,'Tier 2 Allowances'!$A$2:$M$6, 11,FALSE)))),VLOOKUP(Z$3,'Tier 2 Allowances'!$B$14:$C$31,2,FALSE),0)</f>
        <v>0</v>
      </c>
      <c r="AC20" s="20">
        <f>IF(AND(NOT(ISBLANK(AB20)),NOT(ISBLANK(VLOOKUP($F20,'Tier 2 Allowances'!$A$2:$M$6, 12,FALSE)))),VLOOKUP(AB$3,'Tier 2 Allowances'!$B$14:$C$31,2,FALSE),0)</f>
        <v>0</v>
      </c>
      <c r="AE20" s="20">
        <f>IF(AND(NOT(ISBLANK(AD20)),NOT(ISBLANK(VLOOKUP($F20,'Tier 2 Allowances'!$A$2:$M$6, 13,FALSE)))),VLOOKUP(AD$3,'Tier 2 Allowances'!$B$14:$C$31,2,FALSE),0)</f>
        <v>0</v>
      </c>
      <c r="AG20" s="20">
        <f>IF(AND(NOT(ISBLANK(AF20)),NOT(ISBLANK(VLOOKUP($F20,'Tier 2 Allowances'!$A$2:$M$6, 14,FALSE)))),VLOOKUP(AD$3,'Tier 2 Allowances'!$B$14:$C$31,2,FALSE),0)</f>
        <v>0</v>
      </c>
      <c r="AI20" s="20">
        <f>IF(AND(NOT(ISBLANK(AH20)),NOT(ISBLANK(VLOOKUP($F20,'Tier 2 Allowances'!$A$2:$M$6, 15,FALSE)))),VLOOKUP(AH$3,'Tier 2 Allowances'!$B$14:$C$31,2,FALSE),0)</f>
        <v>0</v>
      </c>
      <c r="AK20" s="20">
        <f>IF(AND(NOT(ISBLANK(AJ20)),NOT(ISBLANK(VLOOKUP($F20,'Tier 2 Allowances'!$A$2:$M$6, 18,FALSE)))),AJ20*VLOOKUP(AJ$3,'Tier 2 Allowances'!$B$14:$C$31,2,FALSE),0)</f>
        <v>0</v>
      </c>
      <c r="AM20" s="20">
        <f>IF(AND(NOT(ISBLANK(AL20)),NOT(ISBLANK(VLOOKUP($F20,'Tier 2 Allowances'!$A$2:$M$6, 17,FALSE)))),VLOOKUP(AL$3,'Tier 2 Allowances'!$B$14:$C$31,2,FALSE),0)</f>
        <v>0</v>
      </c>
      <c r="AO20" s="20">
        <f>IF(AND(NOT(ISBLANK(AN20)),NOT(ISBLANK(VLOOKUP($F20,'Tier 2 Allowances'!$A$2:$M$6, 18,FALSE)))),AN20*VLOOKUP(AN$3,'Tier 2 Allowances'!$B$14:$C$31,2,FALSE),0)</f>
        <v>0</v>
      </c>
      <c r="AQ20" s="20">
        <f>IF(AND(NOT(ISBLANK(AP20)),NOT(ISBLANK(VLOOKUP($F20,'Tier 2 Allowances'!$A$2:$M$6, 19,FALSE)))),AP20*VLOOKUP(AP$3,'Tier 2 Allowances'!$B$14:$C$31,2,FALSE),0)</f>
        <v>0</v>
      </c>
      <c r="AS20" s="20">
        <f>IF(AND(NOT(ISBLANK(AR20)),NOT(ISBLANK(VLOOKUP($F20,'Tier 2 Allowances'!$A$2:$M$6, 20,FALSE)))),VLOOKUP(AR$3,'Tier 2 Allowances'!$B$14:$C$31,2,FALSE),0)</f>
        <v>0</v>
      </c>
      <c r="AU20" s="20">
        <f>IF(AND(NOT(ISBLANK(AT20)),NOT(ISBLANK(VLOOKUP($F20,'Tier 2 Allowances'!$A$2:$W$6, 21,FALSE)))),VLOOKUP(AT$3,'Tier 2 Allowances'!$B$14:$C$34,2,FALSE),0)</f>
        <v>0</v>
      </c>
      <c r="AW20" s="20">
        <f>IF(AND(NOT(ISBLANK(AV20)),NOT(ISBLANK(VLOOKUP($F20,'Tier 2 Allowances'!$A$2:$W$6, 22,FALSE)))),VLOOKUP(AV$3,'Tier 2 Allowances'!$B$14:$C$34,2,FALSE),0)</f>
        <v>0</v>
      </c>
      <c r="AY20" s="20">
        <f>IF(AND(NOT(ISBLANK(AX20)),NOT(ISBLANK(VLOOKUP($F20,'Tier 2 Allowances'!$A$2:$W$6, 23,FALSE)))),VLOOKUP(AX$3,'Tier 2 Allowances'!$B$14:$C$34,2,FALSE),0)</f>
        <v>0</v>
      </c>
      <c r="BA20" s="22">
        <f t="shared" si="0"/>
        <v>14</v>
      </c>
      <c r="BC20" s="22">
        <f t="shared" si="1"/>
        <v>10</v>
      </c>
      <c r="BE20" s="22">
        <f t="shared" si="2"/>
        <v>0</v>
      </c>
      <c r="BG20" s="22">
        <f t="shared" si="3"/>
        <v>0</v>
      </c>
      <c r="BH20" s="20" t="str">
        <f t="shared" si="7"/>
        <v/>
      </c>
      <c r="BI20" s="22" t="str">
        <f t="shared" si="4"/>
        <v/>
      </c>
      <c r="BJ20" s="19"/>
      <c r="BK20" s="19"/>
      <c r="BL20" s="22" t="str">
        <f t="shared" si="5"/>
        <v/>
      </c>
      <c r="BM20" s="22" t="str">
        <f t="shared" si="6"/>
        <v/>
      </c>
      <c r="BN20" s="19"/>
      <c r="BO20" s="99"/>
    </row>
    <row r="21" spans="5:67" x14ac:dyDescent="0.2">
      <c r="E21" s="17"/>
      <c r="G21" s="20">
        <f>IF(ISBLANK(F21),0,VLOOKUP($F21,'Tier 2 Allowances'!$A$2:$B$6,2,FALSE))</f>
        <v>0</v>
      </c>
      <c r="K21" s="20">
        <f>IF(NOT(ISBLANK(VLOOKUP($F21,'Tier 2 Allowances'!$A$2:$T$6,3,FALSE))),IF(J21=2,2* VLOOKUP(J$3,'Tier 2 Allowances'!$B$14:$C$31,2,FALSE),(IF(NOT(ISBLANK(J21)), VLOOKUP(J$3,'Tier 2 Allowances'!$B$14:$C$31,2,FALSE),0))),0)</f>
        <v>0</v>
      </c>
      <c r="M21" s="20">
        <f>IF(NOT(ISBLANK(VLOOKUP($F21,'Tier 2 Allowances'!$A$2:$T$6,4,FALSE))),IF(L21=2,2* VLOOKUP(L$3,'Tier 2 Allowances'!$B$14:$C$31,2,FALSE),(IF(NOT(ISBLANK(L21)), VLOOKUP(L$3,'Tier 2 Allowances'!$B$14:$C$31,2,FALSE),0))),0)</f>
        <v>0</v>
      </c>
      <c r="O21" s="20">
        <f>IF(AND(NOT(ISBLANK(N21)),NOT(ISBLANK(VLOOKUP($F21,'Tier 2 Allowances'!$A$2:$M$6,5,FALSE)))),VLOOKUP(N$3,'Tier 2 Allowances'!$B$14:$C$31,2,FALSE),0)</f>
        <v>0</v>
      </c>
      <c r="Q21" s="20">
        <f>IF(AND(NOT(ISBLANK(P21)),ISBLANK(R21),NOT(ISBLANK(VLOOKUP($F21,'Tier 2 Allowances'!$A$2:$M$6,6,FALSE)))),VLOOKUP(P$3,'Tier 2 Allowances'!$B$14:$C$31,2,FALSE),0)</f>
        <v>0</v>
      </c>
      <c r="S21" s="20">
        <f>IF(AND(NOT(ISBLANK(R21)),NOT(ISBLANK(VLOOKUP($F21,'Tier 2 Allowances'!$A$2:$M$6,7,FALSE)))),VLOOKUP(R$3,'Tier 2 Allowances'!$B$14:$C$31,2,FALSE),0)</f>
        <v>0</v>
      </c>
      <c r="U21" s="20">
        <f>IF(AND(NOT(ISBLANK(T21)),NOT(ISBLANK(VLOOKUP($F21,'Tier 2 Allowances'!$A$2:$M$6,8,FALSE)))),VLOOKUP(T$3,'Tier 2 Allowances'!$B$14:$C$31,2,FALSE),0)</f>
        <v>0</v>
      </c>
      <c r="W21" s="20">
        <f>IF(AND(NOT(ISBLANK(V21)),ISBLANK(AB21),NOT(ISBLANK(VLOOKUP($F21,'Tier 2 Allowances'!$A$2:$M$6, 9,FALSE)))),VLOOKUP(V$3,'Tier 2 Allowances'!$B$14:$C$31,2,FALSE),0)</f>
        <v>0</v>
      </c>
      <c r="Y21" s="20">
        <f>IF(AND(NOT(ISBLANK(X21)),NOT(ISBLANK(VLOOKUP($F21,'Tier 2 Allowances'!$A$2:$M$6, 10,FALSE)))),VLOOKUP(X$3,'Tier 2 Allowances'!$B$14:$C$31,2,FALSE),0)</f>
        <v>0</v>
      </c>
      <c r="AA21" s="20">
        <f>IF(AND(NOT(ISBLANK(Z21)),ISBLANK(AB21),NOT(ISBLANK(VLOOKUP($F21,'Tier 2 Allowances'!$A$2:$M$6, 11,FALSE)))),VLOOKUP(Z$3,'Tier 2 Allowances'!$B$14:$C$31,2,FALSE),0)</f>
        <v>0</v>
      </c>
      <c r="AC21" s="20">
        <f>IF(AND(NOT(ISBLANK(AB21)),NOT(ISBLANK(VLOOKUP($F21,'Tier 2 Allowances'!$A$2:$M$6, 12,FALSE)))),VLOOKUP(AB$3,'Tier 2 Allowances'!$B$14:$C$31,2,FALSE),0)</f>
        <v>0</v>
      </c>
      <c r="AE21" s="20">
        <f>IF(AND(NOT(ISBLANK(AD21)),NOT(ISBLANK(VLOOKUP($F21,'Tier 2 Allowances'!$A$2:$M$6, 13,FALSE)))),VLOOKUP(AD$3,'Tier 2 Allowances'!$B$14:$C$31,2,FALSE),0)</f>
        <v>0</v>
      </c>
      <c r="AG21" s="20">
        <f>IF(AND(NOT(ISBLANK(AF21)),NOT(ISBLANK(VLOOKUP($F21,'Tier 2 Allowances'!$A$2:$M$6, 14,FALSE)))),VLOOKUP(AD$3,'Tier 2 Allowances'!$B$14:$C$31,2,FALSE),0)</f>
        <v>0</v>
      </c>
      <c r="AI21" s="20">
        <f>IF(AND(NOT(ISBLANK(AH21)),NOT(ISBLANK(VLOOKUP($F21,'Tier 2 Allowances'!$A$2:$M$6, 15,FALSE)))),VLOOKUP(AH$3,'Tier 2 Allowances'!$B$14:$C$31,2,FALSE),0)</f>
        <v>0</v>
      </c>
      <c r="AK21" s="20">
        <f>IF(AND(NOT(ISBLANK(AJ21)),NOT(ISBLANK(VLOOKUP($F21,'Tier 2 Allowances'!$A$2:$M$6, 18,FALSE)))),AJ21*VLOOKUP(AJ$3,'Tier 2 Allowances'!$B$14:$C$31,2,FALSE),0)</f>
        <v>0</v>
      </c>
      <c r="AM21" s="20">
        <f>IF(AND(NOT(ISBLANK(AL21)),NOT(ISBLANK(VLOOKUP($F21,'Tier 2 Allowances'!$A$2:$M$6, 17,FALSE)))),VLOOKUP(AL$3,'Tier 2 Allowances'!$B$14:$C$31,2,FALSE),0)</f>
        <v>0</v>
      </c>
      <c r="AO21" s="20">
        <f>IF(AND(NOT(ISBLANK(AN21)),NOT(ISBLANK(VLOOKUP($F21,'Tier 2 Allowances'!$A$2:$M$6, 18,FALSE)))),AN21*VLOOKUP(AN$3,'Tier 2 Allowances'!$B$14:$C$31,2,FALSE),0)</f>
        <v>0</v>
      </c>
      <c r="AQ21" s="20">
        <f>IF(AND(NOT(ISBLANK(AP21)),NOT(ISBLANK(VLOOKUP($F21,'Tier 2 Allowances'!$A$2:$M$6, 19,FALSE)))),AP21*VLOOKUP(AP$3,'Tier 2 Allowances'!$B$14:$C$31,2,FALSE),0)</f>
        <v>0</v>
      </c>
      <c r="AS21" s="20">
        <f>IF(AND(NOT(ISBLANK(AR21)),NOT(ISBLANK(VLOOKUP($F21,'Tier 2 Allowances'!$A$2:$M$6, 20,FALSE)))),VLOOKUP(AR$3,'Tier 2 Allowances'!$B$14:$C$31,2,FALSE),0)</f>
        <v>0</v>
      </c>
      <c r="AU21" s="20">
        <f>IF(AND(NOT(ISBLANK(AT21)),NOT(ISBLANK(VLOOKUP($F21,'Tier 2 Allowances'!$A$2:$W$6, 21,FALSE)))),VLOOKUP(AT$3,'Tier 2 Allowances'!$B$14:$C$34,2,FALSE),0)</f>
        <v>0</v>
      </c>
      <c r="AW21" s="20">
        <f>IF(AND(NOT(ISBLANK(AV21)),NOT(ISBLANK(VLOOKUP($F21,'Tier 2 Allowances'!$A$2:$W$6, 22,FALSE)))),VLOOKUP(AV$3,'Tier 2 Allowances'!$B$14:$C$34,2,FALSE),0)</f>
        <v>0</v>
      </c>
      <c r="AY21" s="20">
        <f>IF(AND(NOT(ISBLANK(AX21)),NOT(ISBLANK(VLOOKUP($F21,'Tier 2 Allowances'!$A$2:$W$6, 23,FALSE)))),VLOOKUP(AX$3,'Tier 2 Allowances'!$B$14:$C$34,2,FALSE),0)</f>
        <v>0</v>
      </c>
      <c r="BA21" s="22">
        <f t="shared" si="0"/>
        <v>14</v>
      </c>
      <c r="BC21" s="22">
        <f t="shared" si="1"/>
        <v>10</v>
      </c>
      <c r="BE21" s="22">
        <f t="shared" si="2"/>
        <v>0</v>
      </c>
      <c r="BG21" s="22">
        <f t="shared" si="3"/>
        <v>0</v>
      </c>
      <c r="BH21" s="20" t="str">
        <f t="shared" si="7"/>
        <v/>
      </c>
      <c r="BI21" s="22" t="str">
        <f t="shared" si="4"/>
        <v/>
      </c>
      <c r="BJ21" s="19"/>
      <c r="BK21" s="19"/>
      <c r="BL21" s="22" t="str">
        <f t="shared" si="5"/>
        <v/>
      </c>
      <c r="BM21" s="22" t="str">
        <f t="shared" si="6"/>
        <v/>
      </c>
      <c r="BN21" s="19"/>
      <c r="BO21" s="99"/>
    </row>
    <row r="22" spans="5:67" x14ac:dyDescent="0.2">
      <c r="E22" s="17"/>
      <c r="G22" s="20">
        <f>IF(ISBLANK(F22),0,VLOOKUP($F22,'Tier 2 Allowances'!$A$2:$B$6,2,FALSE))</f>
        <v>0</v>
      </c>
      <c r="K22" s="20">
        <f>IF(NOT(ISBLANK(VLOOKUP($F22,'Tier 2 Allowances'!$A$2:$T$6,3,FALSE))),IF(J22=2,2* VLOOKUP(J$3,'Tier 2 Allowances'!$B$14:$C$31,2,FALSE),(IF(NOT(ISBLANK(J22)), VLOOKUP(J$3,'Tier 2 Allowances'!$B$14:$C$31,2,FALSE),0))),0)</f>
        <v>0</v>
      </c>
      <c r="M22" s="20">
        <f>IF(NOT(ISBLANK(VLOOKUP($F22,'Tier 2 Allowances'!$A$2:$T$6,4,FALSE))),IF(L22=2,2* VLOOKUP(L$3,'Tier 2 Allowances'!$B$14:$C$31,2,FALSE),(IF(NOT(ISBLANK(L22)), VLOOKUP(L$3,'Tier 2 Allowances'!$B$14:$C$31,2,FALSE),0))),0)</f>
        <v>0</v>
      </c>
      <c r="O22" s="20">
        <f>IF(AND(NOT(ISBLANK(N22)),NOT(ISBLANK(VLOOKUP($F22,'Tier 2 Allowances'!$A$2:$M$6,5,FALSE)))),VLOOKUP(N$3,'Tier 2 Allowances'!$B$14:$C$31,2,FALSE),0)</f>
        <v>0</v>
      </c>
      <c r="Q22" s="20">
        <f>IF(AND(NOT(ISBLANK(P22)),ISBLANK(R22),NOT(ISBLANK(VLOOKUP($F22,'Tier 2 Allowances'!$A$2:$M$6,6,FALSE)))),VLOOKUP(P$3,'Tier 2 Allowances'!$B$14:$C$31,2,FALSE),0)</f>
        <v>0</v>
      </c>
      <c r="S22" s="20">
        <f>IF(AND(NOT(ISBLANK(R22)),NOT(ISBLANK(VLOOKUP($F22,'Tier 2 Allowances'!$A$2:$M$6,7,FALSE)))),VLOOKUP(R$3,'Tier 2 Allowances'!$B$14:$C$31,2,FALSE),0)</f>
        <v>0</v>
      </c>
      <c r="U22" s="20">
        <f>IF(AND(NOT(ISBLANK(T22)),NOT(ISBLANK(VLOOKUP($F22,'Tier 2 Allowances'!$A$2:$M$6,8,FALSE)))),VLOOKUP(T$3,'Tier 2 Allowances'!$B$14:$C$31,2,FALSE),0)</f>
        <v>0</v>
      </c>
      <c r="W22" s="20">
        <f>IF(AND(NOT(ISBLANK(V22)),ISBLANK(AB22),NOT(ISBLANK(VLOOKUP($F22,'Tier 2 Allowances'!$A$2:$M$6, 9,FALSE)))),VLOOKUP(V$3,'Tier 2 Allowances'!$B$14:$C$31,2,FALSE),0)</f>
        <v>0</v>
      </c>
      <c r="Y22" s="20">
        <f>IF(AND(NOT(ISBLANK(X22)),NOT(ISBLANK(VLOOKUP($F22,'Tier 2 Allowances'!$A$2:$M$6, 10,FALSE)))),VLOOKUP(X$3,'Tier 2 Allowances'!$B$14:$C$31,2,FALSE),0)</f>
        <v>0</v>
      </c>
      <c r="AA22" s="20">
        <f>IF(AND(NOT(ISBLANK(Z22)),ISBLANK(AB22),NOT(ISBLANK(VLOOKUP($F22,'Tier 2 Allowances'!$A$2:$M$6, 11,FALSE)))),VLOOKUP(Z$3,'Tier 2 Allowances'!$B$14:$C$31,2,FALSE),0)</f>
        <v>0</v>
      </c>
      <c r="AC22" s="20">
        <f>IF(AND(NOT(ISBLANK(AB22)),NOT(ISBLANK(VLOOKUP($F22,'Tier 2 Allowances'!$A$2:$M$6, 12,FALSE)))),VLOOKUP(AB$3,'Tier 2 Allowances'!$B$14:$C$31,2,FALSE),0)</f>
        <v>0</v>
      </c>
      <c r="AE22" s="20">
        <f>IF(AND(NOT(ISBLANK(AD22)),NOT(ISBLANK(VLOOKUP($F22,'Tier 2 Allowances'!$A$2:$M$6, 13,FALSE)))),VLOOKUP(AD$3,'Tier 2 Allowances'!$B$14:$C$31,2,FALSE),0)</f>
        <v>0</v>
      </c>
      <c r="AG22" s="20">
        <f>IF(AND(NOT(ISBLANK(AF22)),NOT(ISBLANK(VLOOKUP($F22,'Tier 2 Allowances'!$A$2:$M$6, 14,FALSE)))),VLOOKUP(AD$3,'Tier 2 Allowances'!$B$14:$C$31,2,FALSE),0)</f>
        <v>0</v>
      </c>
      <c r="AI22" s="20">
        <f>IF(AND(NOT(ISBLANK(AH22)),NOT(ISBLANK(VLOOKUP($F22,'Tier 2 Allowances'!$A$2:$M$6, 15,FALSE)))),VLOOKUP(AH$3,'Tier 2 Allowances'!$B$14:$C$31,2,FALSE),0)</f>
        <v>0</v>
      </c>
      <c r="AK22" s="20">
        <f>IF(AND(NOT(ISBLANK(AJ22)),NOT(ISBLANK(VLOOKUP($F22,'Tier 2 Allowances'!$A$2:$M$6, 18,FALSE)))),AJ22*VLOOKUP(AJ$3,'Tier 2 Allowances'!$B$14:$C$31,2,FALSE),0)</f>
        <v>0</v>
      </c>
      <c r="AM22" s="20">
        <f>IF(AND(NOT(ISBLANK(AL22)),NOT(ISBLANK(VLOOKUP($F22,'Tier 2 Allowances'!$A$2:$M$6, 17,FALSE)))),VLOOKUP(AL$3,'Tier 2 Allowances'!$B$14:$C$31,2,FALSE),0)</f>
        <v>0</v>
      </c>
      <c r="AO22" s="20">
        <f>IF(AND(NOT(ISBLANK(AN22)),NOT(ISBLANK(VLOOKUP($F22,'Tier 2 Allowances'!$A$2:$M$6, 18,FALSE)))),AN22*VLOOKUP(AN$3,'Tier 2 Allowances'!$B$14:$C$31,2,FALSE),0)</f>
        <v>0</v>
      </c>
      <c r="AQ22" s="20">
        <f>IF(AND(NOT(ISBLANK(AP22)),NOT(ISBLANK(VLOOKUP($F22,'Tier 2 Allowances'!$A$2:$M$6, 19,FALSE)))),AP22*VLOOKUP(AP$3,'Tier 2 Allowances'!$B$14:$C$31,2,FALSE),0)</f>
        <v>0</v>
      </c>
      <c r="AS22" s="20">
        <f>IF(AND(NOT(ISBLANK(AR22)),NOT(ISBLANK(VLOOKUP($F22,'Tier 2 Allowances'!$A$2:$M$6, 20,FALSE)))),VLOOKUP(AR$3,'Tier 2 Allowances'!$B$14:$C$31,2,FALSE),0)</f>
        <v>0</v>
      </c>
      <c r="AU22" s="20">
        <f>IF(AND(NOT(ISBLANK(AT22)),NOT(ISBLANK(VLOOKUP($F22,'Tier 2 Allowances'!$A$2:$W$6, 21,FALSE)))),VLOOKUP(AT$3,'Tier 2 Allowances'!$B$14:$C$34,2,FALSE),0)</f>
        <v>0</v>
      </c>
      <c r="AW22" s="20">
        <f>IF(AND(NOT(ISBLANK(AV22)),NOT(ISBLANK(VLOOKUP($F22,'Tier 2 Allowances'!$A$2:$W$6, 22,FALSE)))),VLOOKUP(AV$3,'Tier 2 Allowances'!$B$14:$C$34,2,FALSE),0)</f>
        <v>0</v>
      </c>
      <c r="AY22" s="20">
        <f>IF(AND(NOT(ISBLANK(AX22)),NOT(ISBLANK(VLOOKUP($F22,'Tier 2 Allowances'!$A$2:$W$6, 23,FALSE)))),VLOOKUP(AX$3,'Tier 2 Allowances'!$B$14:$C$34,2,FALSE),0)</f>
        <v>0</v>
      </c>
      <c r="BA22" s="22">
        <f t="shared" si="0"/>
        <v>14</v>
      </c>
      <c r="BC22" s="22">
        <f t="shared" si="1"/>
        <v>10</v>
      </c>
      <c r="BE22" s="22">
        <f t="shared" si="2"/>
        <v>0</v>
      </c>
      <c r="BG22" s="22">
        <f t="shared" si="3"/>
        <v>0</v>
      </c>
      <c r="BH22" s="20" t="str">
        <f t="shared" si="7"/>
        <v/>
      </c>
      <c r="BI22" s="22" t="str">
        <f t="shared" si="4"/>
        <v/>
      </c>
      <c r="BJ22" s="19"/>
      <c r="BK22" s="19"/>
      <c r="BL22" s="22" t="str">
        <f t="shared" si="5"/>
        <v/>
      </c>
      <c r="BM22" s="22" t="str">
        <f t="shared" si="6"/>
        <v/>
      </c>
      <c r="BN22" s="19"/>
      <c r="BO22" s="99"/>
    </row>
    <row r="23" spans="5:67" x14ac:dyDescent="0.2">
      <c r="E23" s="17"/>
      <c r="G23" s="20">
        <f>IF(ISBLANK(F23),0,VLOOKUP($F23,'Tier 2 Allowances'!$A$2:$B$6,2,FALSE))</f>
        <v>0</v>
      </c>
      <c r="K23" s="20">
        <f>IF(NOT(ISBLANK(VLOOKUP($F23,'Tier 2 Allowances'!$A$2:$T$6,3,FALSE))),IF(J23=2,2* VLOOKUP(J$3,'Tier 2 Allowances'!$B$14:$C$31,2,FALSE),(IF(NOT(ISBLANK(J23)), VLOOKUP(J$3,'Tier 2 Allowances'!$B$14:$C$31,2,FALSE),0))),0)</f>
        <v>0</v>
      </c>
      <c r="M23" s="20">
        <f>IF(NOT(ISBLANK(VLOOKUP($F23,'Tier 2 Allowances'!$A$2:$T$6,4,FALSE))),IF(L23=2,2* VLOOKUP(L$3,'Tier 2 Allowances'!$B$14:$C$31,2,FALSE),(IF(NOT(ISBLANK(L23)), VLOOKUP(L$3,'Tier 2 Allowances'!$B$14:$C$31,2,FALSE),0))),0)</f>
        <v>0</v>
      </c>
      <c r="O23" s="20">
        <f>IF(AND(NOT(ISBLANK(N23)),NOT(ISBLANK(VLOOKUP($F23,'Tier 2 Allowances'!$A$2:$M$6,5,FALSE)))),VLOOKUP(N$3,'Tier 2 Allowances'!$B$14:$C$31,2,FALSE),0)</f>
        <v>0</v>
      </c>
      <c r="Q23" s="20">
        <f>IF(AND(NOT(ISBLANK(P23)),ISBLANK(R23),NOT(ISBLANK(VLOOKUP($F23,'Tier 2 Allowances'!$A$2:$M$6,6,FALSE)))),VLOOKUP(P$3,'Tier 2 Allowances'!$B$14:$C$31,2,FALSE),0)</f>
        <v>0</v>
      </c>
      <c r="S23" s="20">
        <f>IF(AND(NOT(ISBLANK(R23)),NOT(ISBLANK(VLOOKUP($F23,'Tier 2 Allowances'!$A$2:$M$6,7,FALSE)))),VLOOKUP(R$3,'Tier 2 Allowances'!$B$14:$C$31,2,FALSE),0)</f>
        <v>0</v>
      </c>
      <c r="U23" s="20">
        <f>IF(AND(NOT(ISBLANK(T23)),NOT(ISBLANK(VLOOKUP($F23,'Tier 2 Allowances'!$A$2:$M$6,8,FALSE)))),VLOOKUP(T$3,'Tier 2 Allowances'!$B$14:$C$31,2,FALSE),0)</f>
        <v>0</v>
      </c>
      <c r="W23" s="20">
        <f>IF(AND(NOT(ISBLANK(V23)),ISBLANK(AB23),NOT(ISBLANK(VLOOKUP($F23,'Tier 2 Allowances'!$A$2:$M$6, 9,FALSE)))),VLOOKUP(V$3,'Tier 2 Allowances'!$B$14:$C$31,2,FALSE),0)</f>
        <v>0</v>
      </c>
      <c r="Y23" s="20">
        <f>IF(AND(NOT(ISBLANK(X23)),NOT(ISBLANK(VLOOKUP($F23,'Tier 2 Allowances'!$A$2:$M$6, 10,FALSE)))),VLOOKUP(X$3,'Tier 2 Allowances'!$B$14:$C$31,2,FALSE),0)</f>
        <v>0</v>
      </c>
      <c r="AA23" s="20">
        <f>IF(AND(NOT(ISBLANK(Z23)),ISBLANK(AB23),NOT(ISBLANK(VLOOKUP($F23,'Tier 2 Allowances'!$A$2:$M$6, 11,FALSE)))),VLOOKUP(Z$3,'Tier 2 Allowances'!$B$14:$C$31,2,FALSE),0)</f>
        <v>0</v>
      </c>
      <c r="AC23" s="20">
        <f>IF(AND(NOT(ISBLANK(AB23)),NOT(ISBLANK(VLOOKUP($F23,'Tier 2 Allowances'!$A$2:$M$6, 12,FALSE)))),VLOOKUP(AB$3,'Tier 2 Allowances'!$B$14:$C$31,2,FALSE),0)</f>
        <v>0</v>
      </c>
      <c r="AE23" s="20">
        <f>IF(AND(NOT(ISBLANK(AD23)),NOT(ISBLANK(VLOOKUP($F23,'Tier 2 Allowances'!$A$2:$M$6, 13,FALSE)))),VLOOKUP(AD$3,'Tier 2 Allowances'!$B$14:$C$31,2,FALSE),0)</f>
        <v>0</v>
      </c>
      <c r="AG23" s="20">
        <f>IF(AND(NOT(ISBLANK(AF23)),NOT(ISBLANK(VLOOKUP($F23,'Tier 2 Allowances'!$A$2:$M$6, 14,FALSE)))),VLOOKUP(AD$3,'Tier 2 Allowances'!$B$14:$C$31,2,FALSE),0)</f>
        <v>0</v>
      </c>
      <c r="AI23" s="20">
        <f>IF(AND(NOT(ISBLANK(AH23)),NOT(ISBLANK(VLOOKUP($F23,'Tier 2 Allowances'!$A$2:$M$6, 15,FALSE)))),VLOOKUP(AH$3,'Tier 2 Allowances'!$B$14:$C$31,2,FALSE),0)</f>
        <v>0</v>
      </c>
      <c r="AK23" s="20">
        <f>IF(AND(NOT(ISBLANK(AJ23)),NOT(ISBLANK(VLOOKUP($F23,'Tier 2 Allowances'!$A$2:$M$6, 18,FALSE)))),AJ23*VLOOKUP(AJ$3,'Tier 2 Allowances'!$B$14:$C$31,2,FALSE),0)</f>
        <v>0</v>
      </c>
      <c r="AM23" s="20">
        <f>IF(AND(NOT(ISBLANK(AL23)),NOT(ISBLANK(VLOOKUP($F23,'Tier 2 Allowances'!$A$2:$M$6, 17,FALSE)))),VLOOKUP(AL$3,'Tier 2 Allowances'!$B$14:$C$31,2,FALSE),0)</f>
        <v>0</v>
      </c>
      <c r="AO23" s="20">
        <f>IF(AND(NOT(ISBLANK(AN23)),NOT(ISBLANK(VLOOKUP($F23,'Tier 2 Allowances'!$A$2:$M$6, 18,FALSE)))),AN23*VLOOKUP(AN$3,'Tier 2 Allowances'!$B$14:$C$31,2,FALSE),0)</f>
        <v>0</v>
      </c>
      <c r="AQ23" s="20">
        <f>IF(AND(NOT(ISBLANK(AP23)),NOT(ISBLANK(VLOOKUP($F23,'Tier 2 Allowances'!$A$2:$M$6, 19,FALSE)))),AP23*VLOOKUP(AP$3,'Tier 2 Allowances'!$B$14:$C$31,2,FALSE),0)</f>
        <v>0</v>
      </c>
      <c r="AS23" s="20">
        <f>IF(AND(NOT(ISBLANK(AR23)),NOT(ISBLANK(VLOOKUP($F23,'Tier 2 Allowances'!$A$2:$M$6, 20,FALSE)))),VLOOKUP(AR$3,'Tier 2 Allowances'!$B$14:$C$31,2,FALSE),0)</f>
        <v>0</v>
      </c>
      <c r="AU23" s="20">
        <f>IF(AND(NOT(ISBLANK(AT23)),NOT(ISBLANK(VLOOKUP($F23,'Tier 2 Allowances'!$A$2:$W$6, 21,FALSE)))),VLOOKUP(AT$3,'Tier 2 Allowances'!$B$14:$C$34,2,FALSE),0)</f>
        <v>0</v>
      </c>
      <c r="AW23" s="20">
        <f>IF(AND(NOT(ISBLANK(AV23)),NOT(ISBLANK(VLOOKUP($F23,'Tier 2 Allowances'!$A$2:$W$6, 22,FALSE)))),VLOOKUP(AV$3,'Tier 2 Allowances'!$B$14:$C$34,2,FALSE),0)</f>
        <v>0</v>
      </c>
      <c r="AY23" s="20">
        <f>IF(AND(NOT(ISBLANK(AX23)),NOT(ISBLANK(VLOOKUP($F23,'Tier 2 Allowances'!$A$2:$W$6, 23,FALSE)))),VLOOKUP(AX$3,'Tier 2 Allowances'!$B$14:$C$34,2,FALSE),0)</f>
        <v>0</v>
      </c>
      <c r="BA23" s="22">
        <f t="shared" si="0"/>
        <v>14</v>
      </c>
      <c r="BC23" s="22">
        <f t="shared" si="1"/>
        <v>10</v>
      </c>
      <c r="BE23" s="22">
        <f t="shared" si="2"/>
        <v>0</v>
      </c>
      <c r="BG23" s="22">
        <f t="shared" si="3"/>
        <v>0</v>
      </c>
      <c r="BH23" s="20" t="str">
        <f t="shared" si="7"/>
        <v/>
      </c>
      <c r="BI23" s="22" t="str">
        <f t="shared" si="4"/>
        <v/>
      </c>
      <c r="BJ23" s="19"/>
      <c r="BK23" s="19"/>
      <c r="BL23" s="22" t="str">
        <f t="shared" si="5"/>
        <v/>
      </c>
      <c r="BM23" s="22" t="str">
        <f t="shared" si="6"/>
        <v/>
      </c>
      <c r="BN23" s="19"/>
      <c r="BO23" s="99"/>
    </row>
    <row r="24" spans="5:67" x14ac:dyDescent="0.2">
      <c r="E24" s="17"/>
      <c r="G24" s="20">
        <f>IF(ISBLANK(F24),0,VLOOKUP($F24,'Tier 2 Allowances'!$A$2:$B$6,2,FALSE))</f>
        <v>0</v>
      </c>
      <c r="K24" s="20">
        <f>IF(NOT(ISBLANK(VLOOKUP($F24,'Tier 2 Allowances'!$A$2:$T$6,3,FALSE))),IF(J24=2,2* VLOOKUP(J$3,'Tier 2 Allowances'!$B$14:$C$31,2,FALSE),(IF(NOT(ISBLANK(J24)), VLOOKUP(J$3,'Tier 2 Allowances'!$B$14:$C$31,2,FALSE),0))),0)</f>
        <v>0</v>
      </c>
      <c r="M24" s="20">
        <f>IF(NOT(ISBLANK(VLOOKUP($F24,'Tier 2 Allowances'!$A$2:$T$6,4,FALSE))),IF(L24=2,2* VLOOKUP(L$3,'Tier 2 Allowances'!$B$14:$C$31,2,FALSE),(IF(NOT(ISBLANK(L24)), VLOOKUP(L$3,'Tier 2 Allowances'!$B$14:$C$31,2,FALSE),0))),0)</f>
        <v>0</v>
      </c>
      <c r="O24" s="20">
        <f>IF(AND(NOT(ISBLANK(N24)),NOT(ISBLANK(VLOOKUP($F24,'Tier 2 Allowances'!$A$2:$M$6,5,FALSE)))),VLOOKUP(N$3,'Tier 2 Allowances'!$B$14:$C$31,2,FALSE),0)</f>
        <v>0</v>
      </c>
      <c r="Q24" s="20">
        <f>IF(AND(NOT(ISBLANK(P24)),ISBLANK(R24),NOT(ISBLANK(VLOOKUP($F24,'Tier 2 Allowances'!$A$2:$M$6,6,FALSE)))),VLOOKUP(P$3,'Tier 2 Allowances'!$B$14:$C$31,2,FALSE),0)</f>
        <v>0</v>
      </c>
      <c r="S24" s="20">
        <f>IF(AND(NOT(ISBLANK(R24)),NOT(ISBLANK(VLOOKUP($F24,'Tier 2 Allowances'!$A$2:$M$6,7,FALSE)))),VLOOKUP(R$3,'Tier 2 Allowances'!$B$14:$C$31,2,FALSE),0)</f>
        <v>0</v>
      </c>
      <c r="U24" s="20">
        <f>IF(AND(NOT(ISBLANK(T24)),NOT(ISBLANK(VLOOKUP($F24,'Tier 2 Allowances'!$A$2:$M$6,8,FALSE)))),VLOOKUP(T$3,'Tier 2 Allowances'!$B$14:$C$31,2,FALSE),0)</f>
        <v>0</v>
      </c>
      <c r="W24" s="20">
        <f>IF(AND(NOT(ISBLANK(V24)),ISBLANK(AB24),NOT(ISBLANK(VLOOKUP($F24,'Tier 2 Allowances'!$A$2:$M$6, 9,FALSE)))),VLOOKUP(V$3,'Tier 2 Allowances'!$B$14:$C$31,2,FALSE),0)</f>
        <v>0</v>
      </c>
      <c r="Y24" s="20">
        <f>IF(AND(NOT(ISBLANK(X24)),NOT(ISBLANK(VLOOKUP($F24,'Tier 2 Allowances'!$A$2:$M$6, 10,FALSE)))),VLOOKUP(X$3,'Tier 2 Allowances'!$B$14:$C$31,2,FALSE),0)</f>
        <v>0</v>
      </c>
      <c r="AA24" s="20">
        <f>IF(AND(NOT(ISBLANK(Z24)),ISBLANK(AB24),NOT(ISBLANK(VLOOKUP($F24,'Tier 2 Allowances'!$A$2:$M$6, 11,FALSE)))),VLOOKUP(Z$3,'Tier 2 Allowances'!$B$14:$C$31,2,FALSE),0)</f>
        <v>0</v>
      </c>
      <c r="AC24" s="20">
        <f>IF(AND(NOT(ISBLANK(AB24)),NOT(ISBLANK(VLOOKUP($F24,'Tier 2 Allowances'!$A$2:$M$6, 12,FALSE)))),VLOOKUP(AB$3,'Tier 2 Allowances'!$B$14:$C$31,2,FALSE),0)</f>
        <v>0</v>
      </c>
      <c r="AE24" s="20">
        <f>IF(AND(NOT(ISBLANK(AD24)),NOT(ISBLANK(VLOOKUP($F24,'Tier 2 Allowances'!$A$2:$M$6, 13,FALSE)))),VLOOKUP(AD$3,'Tier 2 Allowances'!$B$14:$C$31,2,FALSE),0)</f>
        <v>0</v>
      </c>
      <c r="AG24" s="20">
        <f>IF(AND(NOT(ISBLANK(AF24)),NOT(ISBLANK(VLOOKUP($F24,'Tier 2 Allowances'!$A$2:$M$6, 14,FALSE)))),VLOOKUP(AD$3,'Tier 2 Allowances'!$B$14:$C$31,2,FALSE),0)</f>
        <v>0</v>
      </c>
      <c r="AI24" s="20">
        <f>IF(AND(NOT(ISBLANK(AH24)),NOT(ISBLANK(VLOOKUP($F24,'Tier 2 Allowances'!$A$2:$M$6, 15,FALSE)))),VLOOKUP(AH$3,'Tier 2 Allowances'!$B$14:$C$31,2,FALSE),0)</f>
        <v>0</v>
      </c>
      <c r="AK24" s="20">
        <f>IF(AND(NOT(ISBLANK(AJ24)),NOT(ISBLANK(VLOOKUP($F24,'Tier 2 Allowances'!$A$2:$M$6, 18,FALSE)))),AJ24*VLOOKUP(AJ$3,'Tier 2 Allowances'!$B$14:$C$31,2,FALSE),0)</f>
        <v>0</v>
      </c>
      <c r="AM24" s="20">
        <f>IF(AND(NOT(ISBLANK(AL24)),NOT(ISBLANK(VLOOKUP($F24,'Tier 2 Allowances'!$A$2:$M$6, 17,FALSE)))),VLOOKUP(AL$3,'Tier 2 Allowances'!$B$14:$C$31,2,FALSE),0)</f>
        <v>0</v>
      </c>
      <c r="AO24" s="20">
        <f>IF(AND(NOT(ISBLANK(AN24)),NOT(ISBLANK(VLOOKUP($F24,'Tier 2 Allowances'!$A$2:$M$6, 18,FALSE)))),AN24*VLOOKUP(AN$3,'Tier 2 Allowances'!$B$14:$C$31,2,FALSE),0)</f>
        <v>0</v>
      </c>
      <c r="AQ24" s="20">
        <f>IF(AND(NOT(ISBLANK(AP24)),NOT(ISBLANK(VLOOKUP($F24,'Tier 2 Allowances'!$A$2:$M$6, 19,FALSE)))),AP24*VLOOKUP(AP$3,'Tier 2 Allowances'!$B$14:$C$31,2,FALSE),0)</f>
        <v>0</v>
      </c>
      <c r="AS24" s="20">
        <f>IF(AND(NOT(ISBLANK(AR24)),NOT(ISBLANK(VLOOKUP($F24,'Tier 2 Allowances'!$A$2:$M$6, 20,FALSE)))),VLOOKUP(AR$3,'Tier 2 Allowances'!$B$14:$C$31,2,FALSE),0)</f>
        <v>0</v>
      </c>
      <c r="AU24" s="20">
        <f>IF(AND(NOT(ISBLANK(AT24)),NOT(ISBLANK(VLOOKUP($F24,'Tier 2 Allowances'!$A$2:$W$6, 21,FALSE)))),VLOOKUP(AT$3,'Tier 2 Allowances'!$B$14:$C$34,2,FALSE),0)</f>
        <v>0</v>
      </c>
      <c r="AW24" s="20">
        <f>IF(AND(NOT(ISBLANK(AV24)),NOT(ISBLANK(VLOOKUP($F24,'Tier 2 Allowances'!$A$2:$W$6, 22,FALSE)))),VLOOKUP(AV$3,'Tier 2 Allowances'!$B$14:$C$34,2,FALSE),0)</f>
        <v>0</v>
      </c>
      <c r="AY24" s="20">
        <f>IF(AND(NOT(ISBLANK(AX24)),NOT(ISBLANK(VLOOKUP($F24,'Tier 2 Allowances'!$A$2:$W$6, 23,FALSE)))),VLOOKUP(AX$3,'Tier 2 Allowances'!$B$14:$C$34,2,FALSE),0)</f>
        <v>0</v>
      </c>
      <c r="BA24" s="22">
        <f t="shared" si="0"/>
        <v>14</v>
      </c>
      <c r="BC24" s="22">
        <f t="shared" si="1"/>
        <v>10</v>
      </c>
      <c r="BE24" s="22">
        <f t="shared" si="2"/>
        <v>0</v>
      </c>
      <c r="BG24" s="22">
        <f t="shared" si="3"/>
        <v>0</v>
      </c>
      <c r="BH24" s="20" t="str">
        <f t="shared" si="7"/>
        <v/>
      </c>
      <c r="BI24" s="22" t="str">
        <f t="shared" si="4"/>
        <v/>
      </c>
      <c r="BJ24" s="19"/>
      <c r="BK24" s="19"/>
      <c r="BL24" s="22" t="str">
        <f t="shared" si="5"/>
        <v/>
      </c>
      <c r="BM24" s="22" t="str">
        <f t="shared" si="6"/>
        <v/>
      </c>
      <c r="BN24" s="19"/>
      <c r="BO24" s="99"/>
    </row>
    <row r="25" spans="5:67" x14ac:dyDescent="0.2">
      <c r="E25" s="17"/>
      <c r="G25" s="20">
        <f>IF(ISBLANK(F25),0,VLOOKUP($F25,'Tier 2 Allowances'!$A$2:$B$6,2,FALSE))</f>
        <v>0</v>
      </c>
      <c r="K25" s="20">
        <f>IF(NOT(ISBLANK(VLOOKUP($F25,'Tier 2 Allowances'!$A$2:$T$6,3,FALSE))),IF(J25=2,2* VLOOKUP(J$3,'Tier 2 Allowances'!$B$14:$C$31,2,FALSE),(IF(NOT(ISBLANK(J25)), VLOOKUP(J$3,'Tier 2 Allowances'!$B$14:$C$31,2,FALSE),0))),0)</f>
        <v>0</v>
      </c>
      <c r="M25" s="20">
        <f>IF(NOT(ISBLANK(VLOOKUP($F25,'Tier 2 Allowances'!$A$2:$T$6,4,FALSE))),IF(L25=2,2* VLOOKUP(L$3,'Tier 2 Allowances'!$B$14:$C$31,2,FALSE),(IF(NOT(ISBLANK(L25)), VLOOKUP(L$3,'Tier 2 Allowances'!$B$14:$C$31,2,FALSE),0))),0)</f>
        <v>0</v>
      </c>
      <c r="O25" s="20">
        <f>IF(AND(NOT(ISBLANK(N25)),NOT(ISBLANK(VLOOKUP($F25,'Tier 2 Allowances'!$A$2:$M$6,5,FALSE)))),VLOOKUP(N$3,'Tier 2 Allowances'!$B$14:$C$31,2,FALSE),0)</f>
        <v>0</v>
      </c>
      <c r="Q25" s="20">
        <f>IF(AND(NOT(ISBLANK(P25)),ISBLANK(R25),NOT(ISBLANK(VLOOKUP($F25,'Tier 2 Allowances'!$A$2:$M$6,6,FALSE)))),VLOOKUP(P$3,'Tier 2 Allowances'!$B$14:$C$31,2,FALSE),0)</f>
        <v>0</v>
      </c>
      <c r="S25" s="20">
        <f>IF(AND(NOT(ISBLANK(R25)),NOT(ISBLANK(VLOOKUP($F25,'Tier 2 Allowances'!$A$2:$M$6,7,FALSE)))),VLOOKUP(R$3,'Tier 2 Allowances'!$B$14:$C$31,2,FALSE),0)</f>
        <v>0</v>
      </c>
      <c r="U25" s="20">
        <f>IF(AND(NOT(ISBLANK(T25)),NOT(ISBLANK(VLOOKUP($F25,'Tier 2 Allowances'!$A$2:$M$6,8,FALSE)))),VLOOKUP(T$3,'Tier 2 Allowances'!$B$14:$C$31,2,FALSE),0)</f>
        <v>0</v>
      </c>
      <c r="W25" s="20">
        <f>IF(AND(NOT(ISBLANK(V25)),ISBLANK(AB25),NOT(ISBLANK(VLOOKUP($F25,'Tier 2 Allowances'!$A$2:$M$6, 9,FALSE)))),VLOOKUP(V$3,'Tier 2 Allowances'!$B$14:$C$31,2,FALSE),0)</f>
        <v>0</v>
      </c>
      <c r="Y25" s="20">
        <f>IF(AND(NOT(ISBLANK(X25)),NOT(ISBLANK(VLOOKUP($F25,'Tier 2 Allowances'!$A$2:$M$6, 10,FALSE)))),VLOOKUP(X$3,'Tier 2 Allowances'!$B$14:$C$31,2,FALSE),0)</f>
        <v>0</v>
      </c>
      <c r="AA25" s="20">
        <f>IF(AND(NOT(ISBLANK(Z25)),ISBLANK(AB25),NOT(ISBLANK(VLOOKUP($F25,'Tier 2 Allowances'!$A$2:$M$6, 11,FALSE)))),VLOOKUP(Z$3,'Tier 2 Allowances'!$B$14:$C$31,2,FALSE),0)</f>
        <v>0</v>
      </c>
      <c r="AC25" s="20">
        <f>IF(AND(NOT(ISBLANK(AB25)),NOT(ISBLANK(VLOOKUP($F25,'Tier 2 Allowances'!$A$2:$M$6, 12,FALSE)))),VLOOKUP(AB$3,'Tier 2 Allowances'!$B$14:$C$31,2,FALSE),0)</f>
        <v>0</v>
      </c>
      <c r="AE25" s="20">
        <f>IF(AND(NOT(ISBLANK(AD25)),NOT(ISBLANK(VLOOKUP($F25,'Tier 2 Allowances'!$A$2:$M$6, 13,FALSE)))),VLOOKUP(AD$3,'Tier 2 Allowances'!$B$14:$C$31,2,FALSE),0)</f>
        <v>0</v>
      </c>
      <c r="AG25" s="20">
        <f>IF(AND(NOT(ISBLANK(AF25)),NOT(ISBLANK(VLOOKUP($F25,'Tier 2 Allowances'!$A$2:$M$6, 14,FALSE)))),VLOOKUP(AD$3,'Tier 2 Allowances'!$B$14:$C$31,2,FALSE),0)</f>
        <v>0</v>
      </c>
      <c r="AI25" s="20">
        <f>IF(AND(NOT(ISBLANK(AH25)),NOT(ISBLANK(VLOOKUP($F25,'Tier 2 Allowances'!$A$2:$M$6, 15,FALSE)))),VLOOKUP(AH$3,'Tier 2 Allowances'!$B$14:$C$31,2,FALSE),0)</f>
        <v>0</v>
      </c>
      <c r="AK25" s="20">
        <f>IF(AND(NOT(ISBLANK(AJ25)),NOT(ISBLANK(VLOOKUP($F25,'Tier 2 Allowances'!$A$2:$M$6, 18,FALSE)))),AJ25*VLOOKUP(AJ$3,'Tier 2 Allowances'!$B$14:$C$31,2,FALSE),0)</f>
        <v>0</v>
      </c>
      <c r="AM25" s="20">
        <f>IF(AND(NOT(ISBLANK(AL25)),NOT(ISBLANK(VLOOKUP($F25,'Tier 2 Allowances'!$A$2:$M$6, 17,FALSE)))),VLOOKUP(AL$3,'Tier 2 Allowances'!$B$14:$C$31,2,FALSE),0)</f>
        <v>0</v>
      </c>
      <c r="AO25" s="20">
        <f>IF(AND(NOT(ISBLANK(AN25)),NOT(ISBLANK(VLOOKUP($F25,'Tier 2 Allowances'!$A$2:$M$6, 18,FALSE)))),AN25*VLOOKUP(AN$3,'Tier 2 Allowances'!$B$14:$C$31,2,FALSE),0)</f>
        <v>0</v>
      </c>
      <c r="AQ25" s="20">
        <f>IF(AND(NOT(ISBLANK(AP25)),NOT(ISBLANK(VLOOKUP($F25,'Tier 2 Allowances'!$A$2:$M$6, 19,FALSE)))),AP25*VLOOKUP(AP$3,'Tier 2 Allowances'!$B$14:$C$31,2,FALSE),0)</f>
        <v>0</v>
      </c>
      <c r="AS25" s="20">
        <f>IF(AND(NOT(ISBLANK(AR25)),NOT(ISBLANK(VLOOKUP($F25,'Tier 2 Allowances'!$A$2:$M$6, 20,FALSE)))),VLOOKUP(AR$3,'Tier 2 Allowances'!$B$14:$C$31,2,FALSE),0)</f>
        <v>0</v>
      </c>
      <c r="AU25" s="20">
        <f>IF(AND(NOT(ISBLANK(AT25)),NOT(ISBLANK(VLOOKUP($F25,'Tier 2 Allowances'!$A$2:$W$6, 21,FALSE)))),VLOOKUP(AT$3,'Tier 2 Allowances'!$B$14:$C$34,2,FALSE),0)</f>
        <v>0</v>
      </c>
      <c r="AW25" s="20">
        <f>IF(AND(NOT(ISBLANK(AV25)),NOT(ISBLANK(VLOOKUP($F25,'Tier 2 Allowances'!$A$2:$W$6, 22,FALSE)))),VLOOKUP(AV$3,'Tier 2 Allowances'!$B$14:$C$34,2,FALSE),0)</f>
        <v>0</v>
      </c>
      <c r="AY25" s="20">
        <f>IF(AND(NOT(ISBLANK(AX25)),NOT(ISBLANK(VLOOKUP($F25,'Tier 2 Allowances'!$A$2:$W$6, 23,FALSE)))),VLOOKUP(AX$3,'Tier 2 Allowances'!$B$14:$C$34,2,FALSE),0)</f>
        <v>0</v>
      </c>
      <c r="BA25" s="22">
        <f t="shared" si="0"/>
        <v>14</v>
      </c>
      <c r="BC25" s="22">
        <f t="shared" si="1"/>
        <v>10</v>
      </c>
      <c r="BE25" s="22">
        <f t="shared" si="2"/>
        <v>0</v>
      </c>
      <c r="BG25" s="22">
        <f t="shared" si="3"/>
        <v>0</v>
      </c>
      <c r="BH25" s="20" t="str">
        <f t="shared" si="7"/>
        <v/>
      </c>
      <c r="BI25" s="22" t="str">
        <f t="shared" si="4"/>
        <v/>
      </c>
      <c r="BJ25" s="19"/>
      <c r="BK25" s="19"/>
      <c r="BL25" s="22" t="str">
        <f t="shared" si="5"/>
        <v/>
      </c>
      <c r="BM25" s="22" t="str">
        <f t="shared" si="6"/>
        <v/>
      </c>
      <c r="BN25" s="19"/>
      <c r="BO25" s="99"/>
    </row>
    <row r="26" spans="5:67" x14ac:dyDescent="0.2">
      <c r="E26" s="17"/>
      <c r="G26" s="20">
        <f>IF(ISBLANK(F26),0,VLOOKUP($F26,'Tier 2 Allowances'!$A$2:$B$6,2,FALSE))</f>
        <v>0</v>
      </c>
      <c r="K26" s="20">
        <f>IF(NOT(ISBLANK(VLOOKUP($F26,'Tier 2 Allowances'!$A$2:$T$6,3,FALSE))),IF(J26=2,2* VLOOKUP(J$3,'Tier 2 Allowances'!$B$14:$C$31,2,FALSE),(IF(NOT(ISBLANK(J26)), VLOOKUP(J$3,'Tier 2 Allowances'!$B$14:$C$31,2,FALSE),0))),0)</f>
        <v>0</v>
      </c>
      <c r="M26" s="20">
        <f>IF(NOT(ISBLANK(VLOOKUP($F26,'Tier 2 Allowances'!$A$2:$T$6,4,FALSE))),IF(L26=2,2* VLOOKUP(L$3,'Tier 2 Allowances'!$B$14:$C$31,2,FALSE),(IF(NOT(ISBLANK(L26)), VLOOKUP(L$3,'Tier 2 Allowances'!$B$14:$C$31,2,FALSE),0))),0)</f>
        <v>0</v>
      </c>
      <c r="O26" s="20">
        <f>IF(AND(NOT(ISBLANK(N26)),NOT(ISBLANK(VLOOKUP($F26,'Tier 2 Allowances'!$A$2:$M$6,5,FALSE)))),VLOOKUP(N$3,'Tier 2 Allowances'!$B$14:$C$31,2,FALSE),0)</f>
        <v>0</v>
      </c>
      <c r="Q26" s="20">
        <f>IF(AND(NOT(ISBLANK(P26)),ISBLANK(R26),NOT(ISBLANK(VLOOKUP($F26,'Tier 2 Allowances'!$A$2:$M$6,6,FALSE)))),VLOOKUP(P$3,'Tier 2 Allowances'!$B$14:$C$31,2,FALSE),0)</f>
        <v>0</v>
      </c>
      <c r="S26" s="20">
        <f>IF(AND(NOT(ISBLANK(R26)),NOT(ISBLANK(VLOOKUP($F26,'Tier 2 Allowances'!$A$2:$M$6,7,FALSE)))),VLOOKUP(R$3,'Tier 2 Allowances'!$B$14:$C$31,2,FALSE),0)</f>
        <v>0</v>
      </c>
      <c r="U26" s="20">
        <f>IF(AND(NOT(ISBLANK(T26)),NOT(ISBLANK(VLOOKUP($F26,'Tier 2 Allowances'!$A$2:$M$6,8,FALSE)))),VLOOKUP(T$3,'Tier 2 Allowances'!$B$14:$C$31,2,FALSE),0)</f>
        <v>0</v>
      </c>
      <c r="W26" s="20">
        <f>IF(AND(NOT(ISBLANK(V26)),ISBLANK(AB26),NOT(ISBLANK(VLOOKUP($F26,'Tier 2 Allowances'!$A$2:$M$6, 9,FALSE)))),VLOOKUP(V$3,'Tier 2 Allowances'!$B$14:$C$31,2,FALSE),0)</f>
        <v>0</v>
      </c>
      <c r="Y26" s="20">
        <f>IF(AND(NOT(ISBLANK(X26)),NOT(ISBLANK(VLOOKUP($F26,'Tier 2 Allowances'!$A$2:$M$6, 10,FALSE)))),VLOOKUP(X$3,'Tier 2 Allowances'!$B$14:$C$31,2,FALSE),0)</f>
        <v>0</v>
      </c>
      <c r="AA26" s="20">
        <f>IF(AND(NOT(ISBLANK(Z26)),ISBLANK(AB26),NOT(ISBLANK(VLOOKUP($F26,'Tier 2 Allowances'!$A$2:$M$6, 11,FALSE)))),VLOOKUP(Z$3,'Tier 2 Allowances'!$B$14:$C$31,2,FALSE),0)</f>
        <v>0</v>
      </c>
      <c r="AC26" s="20">
        <f>IF(AND(NOT(ISBLANK(AB26)),NOT(ISBLANK(VLOOKUP($F26,'Tier 2 Allowances'!$A$2:$M$6, 12,FALSE)))),VLOOKUP(AB$3,'Tier 2 Allowances'!$B$14:$C$31,2,FALSE),0)</f>
        <v>0</v>
      </c>
      <c r="AE26" s="20">
        <f>IF(AND(NOT(ISBLANK(AD26)),NOT(ISBLANK(VLOOKUP($F26,'Tier 2 Allowances'!$A$2:$M$6, 13,FALSE)))),VLOOKUP(AD$3,'Tier 2 Allowances'!$B$14:$C$31,2,FALSE),0)</f>
        <v>0</v>
      </c>
      <c r="AG26" s="20">
        <f>IF(AND(NOT(ISBLANK(AF26)),NOT(ISBLANK(VLOOKUP($F26,'Tier 2 Allowances'!$A$2:$M$6, 14,FALSE)))),VLOOKUP(AD$3,'Tier 2 Allowances'!$B$14:$C$31,2,FALSE),0)</f>
        <v>0</v>
      </c>
      <c r="AI26" s="20">
        <f>IF(AND(NOT(ISBLANK(AH26)),NOT(ISBLANK(VLOOKUP($F26,'Tier 2 Allowances'!$A$2:$M$6, 15,FALSE)))),VLOOKUP(AH$3,'Tier 2 Allowances'!$B$14:$C$31,2,FALSE),0)</f>
        <v>0</v>
      </c>
      <c r="AK26" s="20">
        <f>IF(AND(NOT(ISBLANK(AJ26)),NOT(ISBLANK(VLOOKUP($F26,'Tier 2 Allowances'!$A$2:$M$6, 18,FALSE)))),AJ26*VLOOKUP(AJ$3,'Tier 2 Allowances'!$B$14:$C$31,2,FALSE),0)</f>
        <v>0</v>
      </c>
      <c r="AM26" s="20">
        <f>IF(AND(NOT(ISBLANK(AL26)),NOT(ISBLANK(VLOOKUP($F26,'Tier 2 Allowances'!$A$2:$M$6, 17,FALSE)))),VLOOKUP(AL$3,'Tier 2 Allowances'!$B$14:$C$31,2,FALSE),0)</f>
        <v>0</v>
      </c>
      <c r="AO26" s="20">
        <f>IF(AND(NOT(ISBLANK(AN26)),NOT(ISBLANK(VLOOKUP($F26,'Tier 2 Allowances'!$A$2:$M$6, 18,FALSE)))),AN26*VLOOKUP(AN$3,'Tier 2 Allowances'!$B$14:$C$31,2,FALSE),0)</f>
        <v>0</v>
      </c>
      <c r="AQ26" s="20">
        <f>IF(AND(NOT(ISBLANK(AP26)),NOT(ISBLANK(VLOOKUP($F26,'Tier 2 Allowances'!$A$2:$M$6, 19,FALSE)))),AP26*VLOOKUP(AP$3,'Tier 2 Allowances'!$B$14:$C$31,2,FALSE),0)</f>
        <v>0</v>
      </c>
      <c r="AS26" s="20">
        <f>IF(AND(NOT(ISBLANK(AR26)),NOT(ISBLANK(VLOOKUP($F26,'Tier 2 Allowances'!$A$2:$M$6, 20,FALSE)))),VLOOKUP(AR$3,'Tier 2 Allowances'!$B$14:$C$31,2,FALSE),0)</f>
        <v>0</v>
      </c>
      <c r="AU26" s="20">
        <f>IF(AND(NOT(ISBLANK(AT26)),NOT(ISBLANK(VLOOKUP($F26,'Tier 2 Allowances'!$A$2:$W$6, 21,FALSE)))),VLOOKUP(AT$3,'Tier 2 Allowances'!$B$14:$C$34,2,FALSE),0)</f>
        <v>0</v>
      </c>
      <c r="AW26" s="20">
        <f>IF(AND(NOT(ISBLANK(AV26)),NOT(ISBLANK(VLOOKUP($F26,'Tier 2 Allowances'!$A$2:$W$6, 22,FALSE)))),VLOOKUP(AV$3,'Tier 2 Allowances'!$B$14:$C$34,2,FALSE),0)</f>
        <v>0</v>
      </c>
      <c r="AY26" s="20">
        <f>IF(AND(NOT(ISBLANK(AX26)),NOT(ISBLANK(VLOOKUP($F26,'Tier 2 Allowances'!$A$2:$W$6, 23,FALSE)))),VLOOKUP(AX$3,'Tier 2 Allowances'!$B$14:$C$34,2,FALSE),0)</f>
        <v>0</v>
      </c>
      <c r="BA26" s="22">
        <f t="shared" si="0"/>
        <v>14</v>
      </c>
      <c r="BC26" s="22">
        <f t="shared" si="1"/>
        <v>10</v>
      </c>
      <c r="BE26" s="22">
        <f t="shared" si="2"/>
        <v>0</v>
      </c>
      <c r="BG26" s="22">
        <f t="shared" si="3"/>
        <v>0</v>
      </c>
      <c r="BH26" s="20" t="str">
        <f t="shared" si="7"/>
        <v/>
      </c>
      <c r="BI26" s="22" t="str">
        <f t="shared" si="4"/>
        <v/>
      </c>
      <c r="BJ26" s="19"/>
      <c r="BK26" s="19"/>
      <c r="BL26" s="22" t="str">
        <f t="shared" si="5"/>
        <v/>
      </c>
      <c r="BM26" s="22" t="str">
        <f t="shared" si="6"/>
        <v/>
      </c>
      <c r="BN26" s="19"/>
      <c r="BO26" s="99"/>
    </row>
    <row r="27" spans="5:67" x14ac:dyDescent="0.2">
      <c r="E27" s="17"/>
      <c r="G27" s="20">
        <f>IF(ISBLANK(F27),0,VLOOKUP($F27,'Tier 2 Allowances'!$A$2:$B$6,2,FALSE))</f>
        <v>0</v>
      </c>
      <c r="K27" s="20">
        <f>IF(NOT(ISBLANK(VLOOKUP($F27,'Tier 2 Allowances'!$A$2:$T$6,3,FALSE))),IF(J27=2,2* VLOOKUP(J$3,'Tier 2 Allowances'!$B$14:$C$31,2,FALSE),(IF(NOT(ISBLANK(J27)), VLOOKUP(J$3,'Tier 2 Allowances'!$B$14:$C$31,2,FALSE),0))),0)</f>
        <v>0</v>
      </c>
      <c r="M27" s="20">
        <f>IF(NOT(ISBLANK(VLOOKUP($F27,'Tier 2 Allowances'!$A$2:$T$6,4,FALSE))),IF(L27=2,2* VLOOKUP(L$3,'Tier 2 Allowances'!$B$14:$C$31,2,FALSE),(IF(NOT(ISBLANK(L27)), VLOOKUP(L$3,'Tier 2 Allowances'!$B$14:$C$31,2,FALSE),0))),0)</f>
        <v>0</v>
      </c>
      <c r="O27" s="20">
        <f>IF(AND(NOT(ISBLANK(N27)),NOT(ISBLANK(VLOOKUP($F27,'Tier 2 Allowances'!$A$2:$M$6,5,FALSE)))),VLOOKUP(N$3,'Tier 2 Allowances'!$B$14:$C$31,2,FALSE),0)</f>
        <v>0</v>
      </c>
      <c r="Q27" s="20">
        <f>IF(AND(NOT(ISBLANK(P27)),ISBLANK(R27),NOT(ISBLANK(VLOOKUP($F27,'Tier 2 Allowances'!$A$2:$M$6,6,FALSE)))),VLOOKUP(P$3,'Tier 2 Allowances'!$B$14:$C$31,2,FALSE),0)</f>
        <v>0</v>
      </c>
      <c r="S27" s="20">
        <f>IF(AND(NOT(ISBLANK(R27)),NOT(ISBLANK(VLOOKUP($F27,'Tier 2 Allowances'!$A$2:$M$6,7,FALSE)))),VLOOKUP(R$3,'Tier 2 Allowances'!$B$14:$C$31,2,FALSE),0)</f>
        <v>0</v>
      </c>
      <c r="U27" s="20">
        <f>IF(AND(NOT(ISBLANK(T27)),NOT(ISBLANK(VLOOKUP($F27,'Tier 2 Allowances'!$A$2:$M$6,8,FALSE)))),VLOOKUP(T$3,'Tier 2 Allowances'!$B$14:$C$31,2,FALSE),0)</f>
        <v>0</v>
      </c>
      <c r="W27" s="20">
        <f>IF(AND(NOT(ISBLANK(V27)),ISBLANK(AB27),NOT(ISBLANK(VLOOKUP($F27,'Tier 2 Allowances'!$A$2:$M$6, 9,FALSE)))),VLOOKUP(V$3,'Tier 2 Allowances'!$B$14:$C$31,2,FALSE),0)</f>
        <v>0</v>
      </c>
      <c r="Y27" s="20">
        <f>IF(AND(NOT(ISBLANK(X27)),NOT(ISBLANK(VLOOKUP($F27,'Tier 2 Allowances'!$A$2:$M$6, 10,FALSE)))),VLOOKUP(X$3,'Tier 2 Allowances'!$B$14:$C$31,2,FALSE),0)</f>
        <v>0</v>
      </c>
      <c r="AA27" s="20">
        <f>IF(AND(NOT(ISBLANK(Z27)),ISBLANK(AB27),NOT(ISBLANK(VLOOKUP($F27,'Tier 2 Allowances'!$A$2:$M$6, 11,FALSE)))),VLOOKUP(Z$3,'Tier 2 Allowances'!$B$14:$C$31,2,FALSE),0)</f>
        <v>0</v>
      </c>
      <c r="AC27" s="20">
        <f>IF(AND(NOT(ISBLANK(AB27)),NOT(ISBLANK(VLOOKUP($F27,'Tier 2 Allowances'!$A$2:$M$6, 12,FALSE)))),VLOOKUP(AB$3,'Tier 2 Allowances'!$B$14:$C$31,2,FALSE),0)</f>
        <v>0</v>
      </c>
      <c r="AE27" s="20">
        <f>IF(AND(NOT(ISBLANK(AD27)),NOT(ISBLANK(VLOOKUP($F27,'Tier 2 Allowances'!$A$2:$M$6, 13,FALSE)))),VLOOKUP(AD$3,'Tier 2 Allowances'!$B$14:$C$31,2,FALSE),0)</f>
        <v>0</v>
      </c>
      <c r="AG27" s="20">
        <f>IF(AND(NOT(ISBLANK(AF27)),NOT(ISBLANK(VLOOKUP($F27,'Tier 2 Allowances'!$A$2:$M$6, 14,FALSE)))),VLOOKUP(AD$3,'Tier 2 Allowances'!$B$14:$C$31,2,FALSE),0)</f>
        <v>0</v>
      </c>
      <c r="AI27" s="20">
        <f>IF(AND(NOT(ISBLANK(AH27)),NOT(ISBLANK(VLOOKUP($F27,'Tier 2 Allowances'!$A$2:$M$6, 15,FALSE)))),VLOOKUP(AH$3,'Tier 2 Allowances'!$B$14:$C$31,2,FALSE),0)</f>
        <v>0</v>
      </c>
      <c r="AK27" s="20">
        <f>IF(AND(NOT(ISBLANK(AJ27)),NOT(ISBLANK(VLOOKUP($F27,'Tier 2 Allowances'!$A$2:$M$6, 18,FALSE)))),AJ27*VLOOKUP(AJ$3,'Tier 2 Allowances'!$B$14:$C$31,2,FALSE),0)</f>
        <v>0</v>
      </c>
      <c r="AM27" s="20">
        <f>IF(AND(NOT(ISBLANK(AL27)),NOT(ISBLANK(VLOOKUP($F27,'Tier 2 Allowances'!$A$2:$M$6, 17,FALSE)))),VLOOKUP(AL$3,'Tier 2 Allowances'!$B$14:$C$31,2,FALSE),0)</f>
        <v>0</v>
      </c>
      <c r="AO27" s="20">
        <f>IF(AND(NOT(ISBLANK(AN27)),NOT(ISBLANK(VLOOKUP($F27,'Tier 2 Allowances'!$A$2:$M$6, 18,FALSE)))),AN27*VLOOKUP(AN$3,'Tier 2 Allowances'!$B$14:$C$31,2,FALSE),0)</f>
        <v>0</v>
      </c>
      <c r="AQ27" s="20">
        <f>IF(AND(NOT(ISBLANK(AP27)),NOT(ISBLANK(VLOOKUP($F27,'Tier 2 Allowances'!$A$2:$M$6, 19,FALSE)))),AP27*VLOOKUP(AP$3,'Tier 2 Allowances'!$B$14:$C$31,2,FALSE),0)</f>
        <v>0</v>
      </c>
      <c r="AS27" s="20">
        <f>IF(AND(NOT(ISBLANK(AR27)),NOT(ISBLANK(VLOOKUP($F27,'Tier 2 Allowances'!$A$2:$M$6, 20,FALSE)))),VLOOKUP(AR$3,'Tier 2 Allowances'!$B$14:$C$31,2,FALSE),0)</f>
        <v>0</v>
      </c>
      <c r="AU27" s="20">
        <f>IF(AND(NOT(ISBLANK(AT27)),NOT(ISBLANK(VLOOKUP($F27,'Tier 2 Allowances'!$A$2:$W$6, 21,FALSE)))),VLOOKUP(AT$3,'Tier 2 Allowances'!$B$14:$C$34,2,FALSE),0)</f>
        <v>0</v>
      </c>
      <c r="AW27" s="20">
        <f>IF(AND(NOT(ISBLANK(AV27)),NOT(ISBLANK(VLOOKUP($F27,'Tier 2 Allowances'!$A$2:$W$6, 22,FALSE)))),VLOOKUP(AV$3,'Tier 2 Allowances'!$B$14:$C$34,2,FALSE),0)</f>
        <v>0</v>
      </c>
      <c r="AY27" s="20">
        <f>IF(AND(NOT(ISBLANK(AX27)),NOT(ISBLANK(VLOOKUP($F27,'Tier 2 Allowances'!$A$2:$W$6, 23,FALSE)))),VLOOKUP(AX$3,'Tier 2 Allowances'!$B$14:$C$34,2,FALSE),0)</f>
        <v>0</v>
      </c>
      <c r="BA27" s="22">
        <f t="shared" si="0"/>
        <v>14</v>
      </c>
      <c r="BC27" s="22">
        <f t="shared" si="1"/>
        <v>10</v>
      </c>
      <c r="BE27" s="22">
        <f t="shared" si="2"/>
        <v>0</v>
      </c>
      <c r="BG27" s="22">
        <f t="shared" si="3"/>
        <v>0</v>
      </c>
      <c r="BH27" s="20" t="str">
        <f t="shared" si="7"/>
        <v/>
      </c>
      <c r="BI27" s="22" t="str">
        <f t="shared" si="4"/>
        <v/>
      </c>
      <c r="BJ27" s="19"/>
      <c r="BK27" s="19"/>
      <c r="BL27" s="22" t="str">
        <f t="shared" si="5"/>
        <v/>
      </c>
      <c r="BM27" s="22" t="str">
        <f t="shared" si="6"/>
        <v/>
      </c>
      <c r="BN27" s="19"/>
      <c r="BO27" s="99"/>
    </row>
    <row r="28" spans="5:67" x14ac:dyDescent="0.2">
      <c r="E28" s="17"/>
      <c r="G28" s="20">
        <f>IF(ISBLANK(F28),0,VLOOKUP($F28,'Tier 2 Allowances'!$A$2:$B$6,2,FALSE))</f>
        <v>0</v>
      </c>
      <c r="K28" s="20">
        <f>IF(NOT(ISBLANK(VLOOKUP($F28,'Tier 2 Allowances'!$A$2:$T$6,3,FALSE))),IF(J28=2,2* VLOOKUP(J$3,'Tier 2 Allowances'!$B$14:$C$31,2,FALSE),(IF(NOT(ISBLANK(J28)), VLOOKUP(J$3,'Tier 2 Allowances'!$B$14:$C$31,2,FALSE),0))),0)</f>
        <v>0</v>
      </c>
      <c r="M28" s="20">
        <f>IF(NOT(ISBLANK(VLOOKUP($F28,'Tier 2 Allowances'!$A$2:$T$6,4,FALSE))),IF(L28=2,2* VLOOKUP(L$3,'Tier 2 Allowances'!$B$14:$C$31,2,FALSE),(IF(NOT(ISBLANK(L28)), VLOOKUP(L$3,'Tier 2 Allowances'!$B$14:$C$31,2,FALSE),0))),0)</f>
        <v>0</v>
      </c>
      <c r="O28" s="20">
        <f>IF(AND(NOT(ISBLANK(N28)),NOT(ISBLANK(VLOOKUP($F28,'Tier 2 Allowances'!$A$2:$M$6,5,FALSE)))),VLOOKUP(N$3,'Tier 2 Allowances'!$B$14:$C$31,2,FALSE),0)</f>
        <v>0</v>
      </c>
      <c r="Q28" s="20">
        <f>IF(AND(NOT(ISBLANK(P28)),ISBLANK(R28),NOT(ISBLANK(VLOOKUP($F28,'Tier 2 Allowances'!$A$2:$M$6,6,FALSE)))),VLOOKUP(P$3,'Tier 2 Allowances'!$B$14:$C$31,2,FALSE),0)</f>
        <v>0</v>
      </c>
      <c r="S28" s="20">
        <f>IF(AND(NOT(ISBLANK(R28)),NOT(ISBLANK(VLOOKUP($F28,'Tier 2 Allowances'!$A$2:$M$6,7,FALSE)))),VLOOKUP(R$3,'Tier 2 Allowances'!$B$14:$C$31,2,FALSE),0)</f>
        <v>0</v>
      </c>
      <c r="U28" s="20">
        <f>IF(AND(NOT(ISBLANK(T28)),NOT(ISBLANK(VLOOKUP($F28,'Tier 2 Allowances'!$A$2:$M$6,8,FALSE)))),VLOOKUP(T$3,'Tier 2 Allowances'!$B$14:$C$31,2,FALSE),0)</f>
        <v>0</v>
      </c>
      <c r="W28" s="20">
        <f>IF(AND(NOT(ISBLANK(V28)),ISBLANK(AB28),NOT(ISBLANK(VLOOKUP($F28,'Tier 2 Allowances'!$A$2:$M$6, 9,FALSE)))),VLOOKUP(V$3,'Tier 2 Allowances'!$B$14:$C$31,2,FALSE),0)</f>
        <v>0</v>
      </c>
      <c r="Y28" s="20">
        <f>IF(AND(NOT(ISBLANK(X28)),NOT(ISBLANK(VLOOKUP($F28,'Tier 2 Allowances'!$A$2:$M$6, 10,FALSE)))),VLOOKUP(X$3,'Tier 2 Allowances'!$B$14:$C$31,2,FALSE),0)</f>
        <v>0</v>
      </c>
      <c r="AA28" s="20">
        <f>IF(AND(NOT(ISBLANK(Z28)),ISBLANK(AB28),NOT(ISBLANK(VLOOKUP($F28,'Tier 2 Allowances'!$A$2:$M$6, 11,FALSE)))),VLOOKUP(Z$3,'Tier 2 Allowances'!$B$14:$C$31,2,FALSE),0)</f>
        <v>0</v>
      </c>
      <c r="AC28" s="20">
        <f>IF(AND(NOT(ISBLANK(AB28)),NOT(ISBLANK(VLOOKUP($F28,'Tier 2 Allowances'!$A$2:$M$6, 12,FALSE)))),VLOOKUP(AB$3,'Tier 2 Allowances'!$B$14:$C$31,2,FALSE),0)</f>
        <v>0</v>
      </c>
      <c r="AE28" s="20">
        <f>IF(AND(NOT(ISBLANK(AD28)),NOT(ISBLANK(VLOOKUP($F28,'Tier 2 Allowances'!$A$2:$M$6, 13,FALSE)))),VLOOKUP(AD$3,'Tier 2 Allowances'!$B$14:$C$31,2,FALSE),0)</f>
        <v>0</v>
      </c>
      <c r="AG28" s="20">
        <f>IF(AND(NOT(ISBLANK(AF28)),NOT(ISBLANK(VLOOKUP($F28,'Tier 2 Allowances'!$A$2:$M$6, 14,FALSE)))),VLOOKUP(AD$3,'Tier 2 Allowances'!$B$14:$C$31,2,FALSE),0)</f>
        <v>0</v>
      </c>
      <c r="AI28" s="20">
        <f>IF(AND(NOT(ISBLANK(AH28)),NOT(ISBLANK(VLOOKUP($F28,'Tier 2 Allowances'!$A$2:$M$6, 15,FALSE)))),VLOOKUP(AH$3,'Tier 2 Allowances'!$B$14:$C$31,2,FALSE),0)</f>
        <v>0</v>
      </c>
      <c r="AK28" s="20">
        <f>IF(AND(NOT(ISBLANK(AJ28)),NOT(ISBLANK(VLOOKUP($F28,'Tier 2 Allowances'!$A$2:$M$6, 18,FALSE)))),AJ28*VLOOKUP(AJ$3,'Tier 2 Allowances'!$B$14:$C$31,2,FALSE),0)</f>
        <v>0</v>
      </c>
      <c r="AM28" s="20">
        <f>IF(AND(NOT(ISBLANK(AL28)),NOT(ISBLANK(VLOOKUP($F28,'Tier 2 Allowances'!$A$2:$M$6, 17,FALSE)))),VLOOKUP(AL$3,'Tier 2 Allowances'!$B$14:$C$31,2,FALSE),0)</f>
        <v>0</v>
      </c>
      <c r="AO28" s="20">
        <f>IF(AND(NOT(ISBLANK(AN28)),NOT(ISBLANK(VLOOKUP($F28,'Tier 2 Allowances'!$A$2:$M$6, 18,FALSE)))),AN28*VLOOKUP(AN$3,'Tier 2 Allowances'!$B$14:$C$31,2,FALSE),0)</f>
        <v>0</v>
      </c>
      <c r="AQ28" s="20">
        <f>IF(AND(NOT(ISBLANK(AP28)),NOT(ISBLANK(VLOOKUP($F28,'Tier 2 Allowances'!$A$2:$M$6, 19,FALSE)))),AP28*VLOOKUP(AP$3,'Tier 2 Allowances'!$B$14:$C$31,2,FALSE),0)</f>
        <v>0</v>
      </c>
      <c r="AS28" s="20">
        <f>IF(AND(NOT(ISBLANK(AR28)),NOT(ISBLANK(VLOOKUP($F28,'Tier 2 Allowances'!$A$2:$M$6, 20,FALSE)))),VLOOKUP(AR$3,'Tier 2 Allowances'!$B$14:$C$31,2,FALSE),0)</f>
        <v>0</v>
      </c>
      <c r="AU28" s="20">
        <f>IF(AND(NOT(ISBLANK(AT28)),NOT(ISBLANK(VLOOKUP($F28,'Tier 2 Allowances'!$A$2:$W$6, 21,FALSE)))),VLOOKUP(AT$3,'Tier 2 Allowances'!$B$14:$C$34,2,FALSE),0)</f>
        <v>0</v>
      </c>
      <c r="AW28" s="20">
        <f>IF(AND(NOT(ISBLANK(AV28)),NOT(ISBLANK(VLOOKUP($F28,'Tier 2 Allowances'!$A$2:$W$6, 22,FALSE)))),VLOOKUP(AV$3,'Tier 2 Allowances'!$B$14:$C$34,2,FALSE),0)</f>
        <v>0</v>
      </c>
      <c r="AY28" s="20">
        <f>IF(AND(NOT(ISBLANK(AX28)),NOT(ISBLANK(VLOOKUP($F28,'Tier 2 Allowances'!$A$2:$W$6, 23,FALSE)))),VLOOKUP(AX$3,'Tier 2 Allowances'!$B$14:$C$34,2,FALSE),0)</f>
        <v>0</v>
      </c>
      <c r="BA28" s="22">
        <f t="shared" si="0"/>
        <v>14</v>
      </c>
      <c r="BC28" s="22">
        <f t="shared" si="1"/>
        <v>10</v>
      </c>
      <c r="BE28" s="22">
        <f t="shared" si="2"/>
        <v>0</v>
      </c>
      <c r="BG28" s="22">
        <f t="shared" si="3"/>
        <v>0</v>
      </c>
      <c r="BH28" s="20" t="str">
        <f t="shared" si="7"/>
        <v/>
      </c>
      <c r="BI28" s="22" t="str">
        <f t="shared" si="4"/>
        <v/>
      </c>
      <c r="BJ28" s="19"/>
      <c r="BK28" s="19"/>
      <c r="BL28" s="22" t="str">
        <f t="shared" si="5"/>
        <v/>
      </c>
      <c r="BM28" s="22" t="str">
        <f t="shared" si="6"/>
        <v/>
      </c>
      <c r="BN28" s="19"/>
      <c r="BO28" s="99"/>
    </row>
    <row r="29" spans="5:67" x14ac:dyDescent="0.2">
      <c r="E29" s="17"/>
      <c r="G29" s="20">
        <f>IF(ISBLANK(F29),0,VLOOKUP($F29,'Tier 2 Allowances'!$A$2:$B$6,2,FALSE))</f>
        <v>0</v>
      </c>
      <c r="K29" s="20">
        <f>IF(NOT(ISBLANK(VLOOKUP($F29,'Tier 2 Allowances'!$A$2:$T$6,3,FALSE))),IF(J29=2,2* VLOOKUP(J$3,'Tier 2 Allowances'!$B$14:$C$31,2,FALSE),(IF(NOT(ISBLANK(J29)), VLOOKUP(J$3,'Tier 2 Allowances'!$B$14:$C$31,2,FALSE),0))),0)</f>
        <v>0</v>
      </c>
      <c r="M29" s="20">
        <f>IF(NOT(ISBLANK(VLOOKUP($F29,'Tier 2 Allowances'!$A$2:$T$6,4,FALSE))),IF(L29=2,2* VLOOKUP(L$3,'Tier 2 Allowances'!$B$14:$C$31,2,FALSE),(IF(NOT(ISBLANK(L29)), VLOOKUP(L$3,'Tier 2 Allowances'!$B$14:$C$31,2,FALSE),0))),0)</f>
        <v>0</v>
      </c>
      <c r="O29" s="20">
        <f>IF(AND(NOT(ISBLANK(N29)),NOT(ISBLANK(VLOOKUP($F29,'Tier 2 Allowances'!$A$2:$M$6,5,FALSE)))),VLOOKUP(N$3,'Tier 2 Allowances'!$B$14:$C$31,2,FALSE),0)</f>
        <v>0</v>
      </c>
      <c r="Q29" s="20">
        <f>IF(AND(NOT(ISBLANK(P29)),ISBLANK(R29),NOT(ISBLANK(VLOOKUP($F29,'Tier 2 Allowances'!$A$2:$M$6,6,FALSE)))),VLOOKUP(P$3,'Tier 2 Allowances'!$B$14:$C$31,2,FALSE),0)</f>
        <v>0</v>
      </c>
      <c r="S29" s="20">
        <f>IF(AND(NOT(ISBLANK(R29)),NOT(ISBLANK(VLOOKUP($F29,'Tier 2 Allowances'!$A$2:$M$6,7,FALSE)))),VLOOKUP(R$3,'Tier 2 Allowances'!$B$14:$C$31,2,FALSE),0)</f>
        <v>0</v>
      </c>
      <c r="U29" s="20">
        <f>IF(AND(NOT(ISBLANK(T29)),NOT(ISBLANK(VLOOKUP($F29,'Tier 2 Allowances'!$A$2:$M$6,8,FALSE)))),VLOOKUP(T$3,'Tier 2 Allowances'!$B$14:$C$31,2,FALSE),0)</f>
        <v>0</v>
      </c>
      <c r="W29" s="20">
        <f>IF(AND(NOT(ISBLANK(V29)),ISBLANK(AB29),NOT(ISBLANK(VLOOKUP($F29,'Tier 2 Allowances'!$A$2:$M$6, 9,FALSE)))),VLOOKUP(V$3,'Tier 2 Allowances'!$B$14:$C$31,2,FALSE),0)</f>
        <v>0</v>
      </c>
      <c r="Y29" s="20">
        <f>IF(AND(NOT(ISBLANK(X29)),NOT(ISBLANK(VLOOKUP($F29,'Tier 2 Allowances'!$A$2:$M$6, 10,FALSE)))),VLOOKUP(X$3,'Tier 2 Allowances'!$B$14:$C$31,2,FALSE),0)</f>
        <v>0</v>
      </c>
      <c r="AA29" s="20">
        <f>IF(AND(NOT(ISBLANK(Z29)),ISBLANK(AB29),NOT(ISBLANK(VLOOKUP($F29,'Tier 2 Allowances'!$A$2:$M$6, 11,FALSE)))),VLOOKUP(Z$3,'Tier 2 Allowances'!$B$14:$C$31,2,FALSE),0)</f>
        <v>0</v>
      </c>
      <c r="AC29" s="20">
        <f>IF(AND(NOT(ISBLANK(AB29)),NOT(ISBLANK(VLOOKUP($F29,'Tier 2 Allowances'!$A$2:$M$6, 12,FALSE)))),VLOOKUP(AB$3,'Tier 2 Allowances'!$B$14:$C$31,2,FALSE),0)</f>
        <v>0</v>
      </c>
      <c r="AE29" s="20">
        <f>IF(AND(NOT(ISBLANK(AD29)),NOT(ISBLANK(VLOOKUP($F29,'Tier 2 Allowances'!$A$2:$M$6, 13,FALSE)))),VLOOKUP(AD$3,'Tier 2 Allowances'!$B$14:$C$31,2,FALSE),0)</f>
        <v>0</v>
      </c>
      <c r="AG29" s="20">
        <f>IF(AND(NOT(ISBLANK(AF29)),NOT(ISBLANK(VLOOKUP($F29,'Tier 2 Allowances'!$A$2:$M$6, 14,FALSE)))),VLOOKUP(AD$3,'Tier 2 Allowances'!$B$14:$C$31,2,FALSE),0)</f>
        <v>0</v>
      </c>
      <c r="AI29" s="20">
        <f>IF(AND(NOT(ISBLANK(AH29)),NOT(ISBLANK(VLOOKUP($F29,'Tier 2 Allowances'!$A$2:$M$6, 15,FALSE)))),VLOOKUP(AH$3,'Tier 2 Allowances'!$B$14:$C$31,2,FALSE),0)</f>
        <v>0</v>
      </c>
      <c r="AK29" s="20">
        <f>IF(AND(NOT(ISBLANK(AJ29)),NOT(ISBLANK(VLOOKUP($F29,'Tier 2 Allowances'!$A$2:$M$6, 18,FALSE)))),AJ29*VLOOKUP(AJ$3,'Tier 2 Allowances'!$B$14:$C$31,2,FALSE),0)</f>
        <v>0</v>
      </c>
      <c r="AM29" s="20">
        <f>IF(AND(NOT(ISBLANK(AL29)),NOT(ISBLANK(VLOOKUP($F29,'Tier 2 Allowances'!$A$2:$M$6, 17,FALSE)))),VLOOKUP(AL$3,'Tier 2 Allowances'!$B$14:$C$31,2,FALSE),0)</f>
        <v>0</v>
      </c>
      <c r="AO29" s="20">
        <f>IF(AND(NOT(ISBLANK(AN29)),NOT(ISBLANK(VLOOKUP($F29,'Tier 2 Allowances'!$A$2:$M$6, 18,FALSE)))),AN29*VLOOKUP(AN$3,'Tier 2 Allowances'!$B$14:$C$31,2,FALSE),0)</f>
        <v>0</v>
      </c>
      <c r="AQ29" s="20">
        <f>IF(AND(NOT(ISBLANK(AP29)),NOT(ISBLANK(VLOOKUP($F29,'Tier 2 Allowances'!$A$2:$M$6, 19,FALSE)))),AP29*VLOOKUP(AP$3,'Tier 2 Allowances'!$B$14:$C$31,2,FALSE),0)</f>
        <v>0</v>
      </c>
      <c r="AS29" s="20">
        <f>IF(AND(NOT(ISBLANK(AR29)),NOT(ISBLANK(VLOOKUP($F29,'Tier 2 Allowances'!$A$2:$M$6, 20,FALSE)))),VLOOKUP(AR$3,'Tier 2 Allowances'!$B$14:$C$31,2,FALSE),0)</f>
        <v>0</v>
      </c>
      <c r="AU29" s="20">
        <f>IF(AND(NOT(ISBLANK(AT29)),NOT(ISBLANK(VLOOKUP($F29,'Tier 2 Allowances'!$A$2:$W$6, 21,FALSE)))),VLOOKUP(AT$3,'Tier 2 Allowances'!$B$14:$C$34,2,FALSE),0)</f>
        <v>0</v>
      </c>
      <c r="AW29" s="20">
        <f>IF(AND(NOT(ISBLANK(AV29)),NOT(ISBLANK(VLOOKUP($F29,'Tier 2 Allowances'!$A$2:$W$6, 22,FALSE)))),VLOOKUP(AV$3,'Tier 2 Allowances'!$B$14:$C$34,2,FALSE),0)</f>
        <v>0</v>
      </c>
      <c r="AY29" s="20">
        <f>IF(AND(NOT(ISBLANK(AX29)),NOT(ISBLANK(VLOOKUP($F29,'Tier 2 Allowances'!$A$2:$W$6, 23,FALSE)))),VLOOKUP(AX$3,'Tier 2 Allowances'!$B$14:$C$34,2,FALSE),0)</f>
        <v>0</v>
      </c>
      <c r="BA29" s="22">
        <f t="shared" si="0"/>
        <v>14</v>
      </c>
      <c r="BC29" s="22">
        <f t="shared" si="1"/>
        <v>10</v>
      </c>
      <c r="BE29" s="22">
        <f t="shared" si="2"/>
        <v>0</v>
      </c>
      <c r="BG29" s="22">
        <f t="shared" si="3"/>
        <v>0</v>
      </c>
      <c r="BH29" s="20" t="str">
        <f t="shared" si="7"/>
        <v/>
      </c>
      <c r="BI29" s="22" t="str">
        <f t="shared" si="4"/>
        <v/>
      </c>
      <c r="BJ29" s="19"/>
      <c r="BK29" s="19"/>
      <c r="BL29" s="22" t="str">
        <f t="shared" si="5"/>
        <v/>
      </c>
      <c r="BM29" s="22" t="str">
        <f t="shared" si="6"/>
        <v/>
      </c>
      <c r="BN29" s="19"/>
      <c r="BO29" s="99"/>
    </row>
    <row r="30" spans="5:67" x14ac:dyDescent="0.2">
      <c r="E30" s="17"/>
      <c r="G30" s="20">
        <f>IF(ISBLANK(F30),0,VLOOKUP($F30,'Tier 2 Allowances'!$A$2:$B$6,2,FALSE))</f>
        <v>0</v>
      </c>
      <c r="K30" s="20">
        <f>IF(NOT(ISBLANK(VLOOKUP($F30,'Tier 2 Allowances'!$A$2:$T$6,3,FALSE))),IF(J30=2,2* VLOOKUP(J$3,'Tier 2 Allowances'!$B$14:$C$31,2,FALSE),(IF(NOT(ISBLANK(J30)), VLOOKUP(J$3,'Tier 2 Allowances'!$B$14:$C$31,2,FALSE),0))),0)</f>
        <v>0</v>
      </c>
      <c r="M30" s="20">
        <f>IF(NOT(ISBLANK(VLOOKUP($F30,'Tier 2 Allowances'!$A$2:$T$6,4,FALSE))),IF(L30=2,2* VLOOKUP(L$3,'Tier 2 Allowances'!$B$14:$C$31,2,FALSE),(IF(NOT(ISBLANK(L30)), VLOOKUP(L$3,'Tier 2 Allowances'!$B$14:$C$31,2,FALSE),0))),0)</f>
        <v>0</v>
      </c>
      <c r="O30" s="20">
        <f>IF(AND(NOT(ISBLANK(N30)),NOT(ISBLANK(VLOOKUP($F30,'Tier 2 Allowances'!$A$2:$M$6,5,FALSE)))),VLOOKUP(N$3,'Tier 2 Allowances'!$B$14:$C$31,2,FALSE),0)</f>
        <v>0</v>
      </c>
      <c r="Q30" s="20">
        <f>IF(AND(NOT(ISBLANK(P30)),ISBLANK(R30),NOT(ISBLANK(VLOOKUP($F30,'Tier 2 Allowances'!$A$2:$M$6,6,FALSE)))),VLOOKUP(P$3,'Tier 2 Allowances'!$B$14:$C$31,2,FALSE),0)</f>
        <v>0</v>
      </c>
      <c r="S30" s="20">
        <f>IF(AND(NOT(ISBLANK(R30)),NOT(ISBLANK(VLOOKUP($F30,'Tier 2 Allowances'!$A$2:$M$6,7,FALSE)))),VLOOKUP(R$3,'Tier 2 Allowances'!$B$14:$C$31,2,FALSE),0)</f>
        <v>0</v>
      </c>
      <c r="U30" s="20">
        <f>IF(AND(NOT(ISBLANK(T30)),NOT(ISBLANK(VLOOKUP($F30,'Tier 2 Allowances'!$A$2:$M$6,8,FALSE)))),VLOOKUP(T$3,'Tier 2 Allowances'!$B$14:$C$31,2,FALSE),0)</f>
        <v>0</v>
      </c>
      <c r="W30" s="20">
        <f>IF(AND(NOT(ISBLANK(V30)),ISBLANK(AB30),NOT(ISBLANK(VLOOKUP($F30,'Tier 2 Allowances'!$A$2:$M$6, 9,FALSE)))),VLOOKUP(V$3,'Tier 2 Allowances'!$B$14:$C$31,2,FALSE),0)</f>
        <v>0</v>
      </c>
      <c r="Y30" s="20">
        <f>IF(AND(NOT(ISBLANK(X30)),NOT(ISBLANK(VLOOKUP($F30,'Tier 2 Allowances'!$A$2:$M$6, 10,FALSE)))),VLOOKUP(X$3,'Tier 2 Allowances'!$B$14:$C$31,2,FALSE),0)</f>
        <v>0</v>
      </c>
      <c r="AA30" s="20">
        <f>IF(AND(NOT(ISBLANK(Z30)),ISBLANK(AB30),NOT(ISBLANK(VLOOKUP($F30,'Tier 2 Allowances'!$A$2:$M$6, 11,FALSE)))),VLOOKUP(Z$3,'Tier 2 Allowances'!$B$14:$C$31,2,FALSE),0)</f>
        <v>0</v>
      </c>
      <c r="AC30" s="20">
        <f>IF(AND(NOT(ISBLANK(AB30)),NOT(ISBLANK(VLOOKUP($F30,'Tier 2 Allowances'!$A$2:$M$6, 12,FALSE)))),VLOOKUP(AB$3,'Tier 2 Allowances'!$B$14:$C$31,2,FALSE),0)</f>
        <v>0</v>
      </c>
      <c r="AE30" s="20">
        <f>IF(AND(NOT(ISBLANK(AD30)),NOT(ISBLANK(VLOOKUP($F30,'Tier 2 Allowances'!$A$2:$M$6, 13,FALSE)))),VLOOKUP(AD$3,'Tier 2 Allowances'!$B$14:$C$31,2,FALSE),0)</f>
        <v>0</v>
      </c>
      <c r="AG30" s="20">
        <f>IF(AND(NOT(ISBLANK(AF30)),NOT(ISBLANK(VLOOKUP($F30,'Tier 2 Allowances'!$A$2:$M$6, 14,FALSE)))),VLOOKUP(AD$3,'Tier 2 Allowances'!$B$14:$C$31,2,FALSE),0)</f>
        <v>0</v>
      </c>
      <c r="AI30" s="20">
        <f>IF(AND(NOT(ISBLANK(AH30)),NOT(ISBLANK(VLOOKUP($F30,'Tier 2 Allowances'!$A$2:$M$6, 15,FALSE)))),VLOOKUP(AH$3,'Tier 2 Allowances'!$B$14:$C$31,2,FALSE),0)</f>
        <v>0</v>
      </c>
      <c r="AK30" s="20">
        <f>IF(AND(NOT(ISBLANK(AJ30)),NOT(ISBLANK(VLOOKUP($F30,'Tier 2 Allowances'!$A$2:$M$6, 18,FALSE)))),AJ30*VLOOKUP(AJ$3,'Tier 2 Allowances'!$B$14:$C$31,2,FALSE),0)</f>
        <v>0</v>
      </c>
      <c r="AM30" s="20">
        <f>IF(AND(NOT(ISBLANK(AL30)),NOT(ISBLANK(VLOOKUP($F30,'Tier 2 Allowances'!$A$2:$M$6, 17,FALSE)))),VLOOKUP(AL$3,'Tier 2 Allowances'!$B$14:$C$31,2,FALSE),0)</f>
        <v>0</v>
      </c>
      <c r="AO30" s="20">
        <f>IF(AND(NOT(ISBLANK(AN30)),NOT(ISBLANK(VLOOKUP($F30,'Tier 2 Allowances'!$A$2:$M$6, 18,FALSE)))),AN30*VLOOKUP(AN$3,'Tier 2 Allowances'!$B$14:$C$31,2,FALSE),0)</f>
        <v>0</v>
      </c>
      <c r="AQ30" s="20">
        <f>IF(AND(NOT(ISBLANK(AP30)),NOT(ISBLANK(VLOOKUP($F30,'Tier 2 Allowances'!$A$2:$M$6, 19,FALSE)))),AP30*VLOOKUP(AP$3,'Tier 2 Allowances'!$B$14:$C$31,2,FALSE),0)</f>
        <v>0</v>
      </c>
      <c r="AS30" s="20">
        <f>IF(AND(NOT(ISBLANK(AR30)),NOT(ISBLANK(VLOOKUP($F30,'Tier 2 Allowances'!$A$2:$M$6, 20,FALSE)))),VLOOKUP(AR$3,'Tier 2 Allowances'!$B$14:$C$31,2,FALSE),0)</f>
        <v>0</v>
      </c>
      <c r="AU30" s="20">
        <f>IF(AND(NOT(ISBLANK(AT30)),NOT(ISBLANK(VLOOKUP($F30,'Tier 2 Allowances'!$A$2:$W$6, 21,FALSE)))),VLOOKUP(AT$3,'Tier 2 Allowances'!$B$14:$C$34,2,FALSE),0)</f>
        <v>0</v>
      </c>
      <c r="AW30" s="20">
        <f>IF(AND(NOT(ISBLANK(AV30)),NOT(ISBLANK(VLOOKUP($F30,'Tier 2 Allowances'!$A$2:$W$6, 22,FALSE)))),VLOOKUP(AV$3,'Tier 2 Allowances'!$B$14:$C$34,2,FALSE),0)</f>
        <v>0</v>
      </c>
      <c r="AY30" s="20">
        <f>IF(AND(NOT(ISBLANK(AX30)),NOT(ISBLANK(VLOOKUP($F30,'Tier 2 Allowances'!$A$2:$W$6, 23,FALSE)))),VLOOKUP(AX$3,'Tier 2 Allowances'!$B$14:$C$34,2,FALSE),0)</f>
        <v>0</v>
      </c>
      <c r="BA30" s="22">
        <f t="shared" si="0"/>
        <v>14</v>
      </c>
      <c r="BC30" s="22">
        <f t="shared" si="1"/>
        <v>10</v>
      </c>
      <c r="BE30" s="22">
        <f t="shared" si="2"/>
        <v>0</v>
      </c>
      <c r="BG30" s="22">
        <f t="shared" si="3"/>
        <v>0</v>
      </c>
      <c r="BH30" s="20" t="str">
        <f t="shared" si="7"/>
        <v/>
      </c>
      <c r="BI30" s="22" t="str">
        <f t="shared" si="4"/>
        <v/>
      </c>
      <c r="BJ30" s="19"/>
      <c r="BK30" s="19"/>
      <c r="BL30" s="22" t="str">
        <f t="shared" si="5"/>
        <v/>
      </c>
      <c r="BM30" s="22" t="str">
        <f t="shared" si="6"/>
        <v/>
      </c>
      <c r="BN30" s="19"/>
      <c r="BO30" s="99"/>
    </row>
    <row r="31" spans="5:67" x14ac:dyDescent="0.2">
      <c r="E31" s="17"/>
      <c r="G31" s="20">
        <f>IF(ISBLANK(F31),0,VLOOKUP($F31,'Tier 2 Allowances'!$A$2:$B$6,2,FALSE))</f>
        <v>0</v>
      </c>
      <c r="K31" s="20">
        <f>IF(NOT(ISBLANK(VLOOKUP($F31,'Tier 2 Allowances'!$A$2:$T$6,3,FALSE))),IF(J31=2,2* VLOOKUP(J$3,'Tier 2 Allowances'!$B$14:$C$31,2,FALSE),(IF(NOT(ISBLANK(J31)), VLOOKUP(J$3,'Tier 2 Allowances'!$B$14:$C$31,2,FALSE),0))),0)</f>
        <v>0</v>
      </c>
      <c r="M31" s="20">
        <f>IF(NOT(ISBLANK(VLOOKUP($F31,'Tier 2 Allowances'!$A$2:$T$6,4,FALSE))),IF(L31=2,2* VLOOKUP(L$3,'Tier 2 Allowances'!$B$14:$C$31,2,FALSE),(IF(NOT(ISBLANK(L31)), VLOOKUP(L$3,'Tier 2 Allowances'!$B$14:$C$31,2,FALSE),0))),0)</f>
        <v>0</v>
      </c>
      <c r="O31" s="20">
        <f>IF(AND(NOT(ISBLANK(N31)),NOT(ISBLANK(VLOOKUP($F31,'Tier 2 Allowances'!$A$2:$M$6,5,FALSE)))),VLOOKUP(N$3,'Tier 2 Allowances'!$B$14:$C$31,2,FALSE),0)</f>
        <v>0</v>
      </c>
      <c r="Q31" s="20">
        <f>IF(AND(NOT(ISBLANK(P31)),ISBLANK(R31),NOT(ISBLANK(VLOOKUP($F31,'Tier 2 Allowances'!$A$2:$M$6,6,FALSE)))),VLOOKUP(P$3,'Tier 2 Allowances'!$B$14:$C$31,2,FALSE),0)</f>
        <v>0</v>
      </c>
      <c r="S31" s="20">
        <f>IF(AND(NOT(ISBLANK(R31)),NOT(ISBLANK(VLOOKUP($F31,'Tier 2 Allowances'!$A$2:$M$6,7,FALSE)))),VLOOKUP(R$3,'Tier 2 Allowances'!$B$14:$C$31,2,FALSE),0)</f>
        <v>0</v>
      </c>
      <c r="U31" s="20">
        <f>IF(AND(NOT(ISBLANK(T31)),NOT(ISBLANK(VLOOKUP($F31,'Tier 2 Allowances'!$A$2:$M$6,8,FALSE)))),VLOOKUP(T$3,'Tier 2 Allowances'!$B$14:$C$31,2,FALSE),0)</f>
        <v>0</v>
      </c>
      <c r="W31" s="20">
        <f>IF(AND(NOT(ISBLANK(V31)),ISBLANK(AB31),NOT(ISBLANK(VLOOKUP($F31,'Tier 2 Allowances'!$A$2:$M$6, 9,FALSE)))),VLOOKUP(V$3,'Tier 2 Allowances'!$B$14:$C$31,2,FALSE),0)</f>
        <v>0</v>
      </c>
      <c r="Y31" s="20">
        <f>IF(AND(NOT(ISBLANK(X31)),NOT(ISBLANK(VLOOKUP($F31,'Tier 2 Allowances'!$A$2:$M$6, 10,FALSE)))),VLOOKUP(X$3,'Tier 2 Allowances'!$B$14:$C$31,2,FALSE),0)</f>
        <v>0</v>
      </c>
      <c r="AA31" s="20">
        <f>IF(AND(NOT(ISBLANK(Z31)),ISBLANK(AB31),NOT(ISBLANK(VLOOKUP($F31,'Tier 2 Allowances'!$A$2:$M$6, 11,FALSE)))),VLOOKUP(Z$3,'Tier 2 Allowances'!$B$14:$C$31,2,FALSE),0)</f>
        <v>0</v>
      </c>
      <c r="AC31" s="20">
        <f>IF(AND(NOT(ISBLANK(AB31)),NOT(ISBLANK(VLOOKUP($F31,'Tier 2 Allowances'!$A$2:$M$6, 12,FALSE)))),VLOOKUP(AB$3,'Tier 2 Allowances'!$B$14:$C$31,2,FALSE),0)</f>
        <v>0</v>
      </c>
      <c r="AE31" s="20">
        <f>IF(AND(NOT(ISBLANK(AD31)),NOT(ISBLANK(VLOOKUP($F31,'Tier 2 Allowances'!$A$2:$M$6, 13,FALSE)))),VLOOKUP(AD$3,'Tier 2 Allowances'!$B$14:$C$31,2,FALSE),0)</f>
        <v>0</v>
      </c>
      <c r="AG31" s="20">
        <f>IF(AND(NOT(ISBLANK(AF31)),NOT(ISBLANK(VLOOKUP($F31,'Tier 2 Allowances'!$A$2:$M$6, 14,FALSE)))),VLOOKUP(AD$3,'Tier 2 Allowances'!$B$14:$C$31,2,FALSE),0)</f>
        <v>0</v>
      </c>
      <c r="AI31" s="20">
        <f>IF(AND(NOT(ISBLANK(AH31)),NOT(ISBLANK(VLOOKUP($F31,'Tier 2 Allowances'!$A$2:$M$6, 15,FALSE)))),VLOOKUP(AH$3,'Tier 2 Allowances'!$B$14:$C$31,2,FALSE),0)</f>
        <v>0</v>
      </c>
      <c r="AK31" s="20">
        <f>IF(AND(NOT(ISBLANK(AJ31)),NOT(ISBLANK(VLOOKUP($F31,'Tier 2 Allowances'!$A$2:$M$6, 18,FALSE)))),AJ31*VLOOKUP(AJ$3,'Tier 2 Allowances'!$B$14:$C$31,2,FALSE),0)</f>
        <v>0</v>
      </c>
      <c r="AM31" s="20">
        <f>IF(AND(NOT(ISBLANK(AL31)),NOT(ISBLANK(VLOOKUP($F31,'Tier 2 Allowances'!$A$2:$M$6, 17,FALSE)))),VLOOKUP(AL$3,'Tier 2 Allowances'!$B$14:$C$31,2,FALSE),0)</f>
        <v>0</v>
      </c>
      <c r="AO31" s="20">
        <f>IF(AND(NOT(ISBLANK(AN31)),NOT(ISBLANK(VLOOKUP($F31,'Tier 2 Allowances'!$A$2:$M$6, 18,FALSE)))),AN31*VLOOKUP(AN$3,'Tier 2 Allowances'!$B$14:$C$31,2,FALSE),0)</f>
        <v>0</v>
      </c>
      <c r="AQ31" s="20">
        <f>IF(AND(NOT(ISBLANK(AP31)),NOT(ISBLANK(VLOOKUP($F31,'Tier 2 Allowances'!$A$2:$M$6, 19,FALSE)))),AP31*VLOOKUP(AP$3,'Tier 2 Allowances'!$B$14:$C$31,2,FALSE),0)</f>
        <v>0</v>
      </c>
      <c r="AS31" s="20">
        <f>IF(AND(NOT(ISBLANK(AR31)),NOT(ISBLANK(VLOOKUP($F31,'Tier 2 Allowances'!$A$2:$M$6, 20,FALSE)))),VLOOKUP(AR$3,'Tier 2 Allowances'!$B$14:$C$31,2,FALSE),0)</f>
        <v>0</v>
      </c>
      <c r="AU31" s="20">
        <f>IF(AND(NOT(ISBLANK(AT31)),NOT(ISBLANK(VLOOKUP($F31,'Tier 2 Allowances'!$A$2:$W$6, 21,FALSE)))),VLOOKUP(AT$3,'Tier 2 Allowances'!$B$14:$C$34,2,FALSE),0)</f>
        <v>0</v>
      </c>
      <c r="AW31" s="20">
        <f>IF(AND(NOT(ISBLANK(AV31)),NOT(ISBLANK(VLOOKUP($F31,'Tier 2 Allowances'!$A$2:$W$6, 22,FALSE)))),VLOOKUP(AV$3,'Tier 2 Allowances'!$B$14:$C$34,2,FALSE),0)</f>
        <v>0</v>
      </c>
      <c r="AY31" s="20">
        <f>IF(AND(NOT(ISBLANK(AX31)),NOT(ISBLANK(VLOOKUP($F31,'Tier 2 Allowances'!$A$2:$W$6, 23,FALSE)))),VLOOKUP(AX$3,'Tier 2 Allowances'!$B$14:$C$34,2,FALSE),0)</f>
        <v>0</v>
      </c>
      <c r="BA31" s="22">
        <f t="shared" si="0"/>
        <v>14</v>
      </c>
      <c r="BC31" s="22">
        <f t="shared" si="1"/>
        <v>10</v>
      </c>
      <c r="BE31" s="22">
        <f t="shared" si="2"/>
        <v>0</v>
      </c>
      <c r="BG31" s="22">
        <f t="shared" si="3"/>
        <v>0</v>
      </c>
      <c r="BH31" s="20" t="str">
        <f t="shared" si="7"/>
        <v/>
      </c>
      <c r="BI31" s="22" t="str">
        <f t="shared" si="4"/>
        <v/>
      </c>
      <c r="BJ31" s="19"/>
      <c r="BK31" s="19"/>
      <c r="BL31" s="22" t="str">
        <f t="shared" si="5"/>
        <v/>
      </c>
      <c r="BM31" s="22" t="str">
        <f t="shared" si="6"/>
        <v/>
      </c>
      <c r="BN31" s="19"/>
      <c r="BO31" s="99"/>
    </row>
    <row r="32" spans="5:67" x14ac:dyDescent="0.2">
      <c r="E32" s="17"/>
      <c r="G32" s="20">
        <f>IF(ISBLANK(F32),0,VLOOKUP($F32,'Tier 2 Allowances'!$A$2:$B$6,2,FALSE))</f>
        <v>0</v>
      </c>
      <c r="K32" s="20">
        <f>IF(NOT(ISBLANK(VLOOKUP($F32,'Tier 2 Allowances'!$A$2:$T$6,3,FALSE))),IF(J32=2,2* VLOOKUP(J$3,'Tier 2 Allowances'!$B$14:$C$31,2,FALSE),(IF(NOT(ISBLANK(J32)), VLOOKUP(J$3,'Tier 2 Allowances'!$B$14:$C$31,2,FALSE),0))),0)</f>
        <v>0</v>
      </c>
      <c r="M32" s="20">
        <f>IF(NOT(ISBLANK(VLOOKUP($F32,'Tier 2 Allowances'!$A$2:$T$6,4,FALSE))),IF(L32=2,2* VLOOKUP(L$3,'Tier 2 Allowances'!$B$14:$C$31,2,FALSE),(IF(NOT(ISBLANK(L32)), VLOOKUP(L$3,'Tier 2 Allowances'!$B$14:$C$31,2,FALSE),0))),0)</f>
        <v>0</v>
      </c>
      <c r="O32" s="20">
        <f>IF(AND(NOT(ISBLANK(N32)),NOT(ISBLANK(VLOOKUP($F32,'Tier 2 Allowances'!$A$2:$M$6,5,FALSE)))),VLOOKUP(N$3,'Tier 2 Allowances'!$B$14:$C$31,2,FALSE),0)</f>
        <v>0</v>
      </c>
      <c r="Q32" s="20">
        <f>IF(AND(NOT(ISBLANK(P32)),ISBLANK(R32),NOT(ISBLANK(VLOOKUP($F32,'Tier 2 Allowances'!$A$2:$M$6,6,FALSE)))),VLOOKUP(P$3,'Tier 2 Allowances'!$B$14:$C$31,2,FALSE),0)</f>
        <v>0</v>
      </c>
      <c r="S32" s="20">
        <f>IF(AND(NOT(ISBLANK(R32)),NOT(ISBLANK(VLOOKUP($F32,'Tier 2 Allowances'!$A$2:$M$6,7,FALSE)))),VLOOKUP(R$3,'Tier 2 Allowances'!$B$14:$C$31,2,FALSE),0)</f>
        <v>0</v>
      </c>
      <c r="U32" s="20">
        <f>IF(AND(NOT(ISBLANK(T32)),NOT(ISBLANK(VLOOKUP($F32,'Tier 2 Allowances'!$A$2:$M$6,8,FALSE)))),VLOOKUP(T$3,'Tier 2 Allowances'!$B$14:$C$31,2,FALSE),0)</f>
        <v>0</v>
      </c>
      <c r="W32" s="20">
        <f>IF(AND(NOT(ISBLANK(V32)),ISBLANK(AB32),NOT(ISBLANK(VLOOKUP($F32,'Tier 2 Allowances'!$A$2:$M$6, 9,FALSE)))),VLOOKUP(V$3,'Tier 2 Allowances'!$B$14:$C$31,2,FALSE),0)</f>
        <v>0</v>
      </c>
      <c r="Y32" s="20">
        <f>IF(AND(NOT(ISBLANK(X32)),NOT(ISBLANK(VLOOKUP($F32,'Tier 2 Allowances'!$A$2:$M$6, 10,FALSE)))),VLOOKUP(X$3,'Tier 2 Allowances'!$B$14:$C$31,2,FALSE),0)</f>
        <v>0</v>
      </c>
      <c r="AA32" s="20">
        <f>IF(AND(NOT(ISBLANK(Z32)),ISBLANK(AB32),NOT(ISBLANK(VLOOKUP($F32,'Tier 2 Allowances'!$A$2:$M$6, 11,FALSE)))),VLOOKUP(Z$3,'Tier 2 Allowances'!$B$14:$C$31,2,FALSE),0)</f>
        <v>0</v>
      </c>
      <c r="AC32" s="20">
        <f>IF(AND(NOT(ISBLANK(AB32)),NOT(ISBLANK(VLOOKUP($F32,'Tier 2 Allowances'!$A$2:$M$6, 12,FALSE)))),VLOOKUP(AB$3,'Tier 2 Allowances'!$B$14:$C$31,2,FALSE),0)</f>
        <v>0</v>
      </c>
      <c r="AE32" s="20">
        <f>IF(AND(NOT(ISBLANK(AD32)),NOT(ISBLANK(VLOOKUP($F32,'Tier 2 Allowances'!$A$2:$M$6, 13,FALSE)))),VLOOKUP(AD$3,'Tier 2 Allowances'!$B$14:$C$31,2,FALSE),0)</f>
        <v>0</v>
      </c>
      <c r="AG32" s="20">
        <f>IF(AND(NOT(ISBLANK(AF32)),NOT(ISBLANK(VLOOKUP($F32,'Tier 2 Allowances'!$A$2:$M$6, 14,FALSE)))),VLOOKUP(AD$3,'Tier 2 Allowances'!$B$14:$C$31,2,FALSE),0)</f>
        <v>0</v>
      </c>
      <c r="AI32" s="20">
        <f>IF(AND(NOT(ISBLANK(AH32)),NOT(ISBLANK(VLOOKUP($F32,'Tier 2 Allowances'!$A$2:$M$6, 15,FALSE)))),VLOOKUP(AH$3,'Tier 2 Allowances'!$B$14:$C$31,2,FALSE),0)</f>
        <v>0</v>
      </c>
      <c r="AK32" s="20">
        <f>IF(AND(NOT(ISBLANK(AJ32)),NOT(ISBLANK(VLOOKUP($F32,'Tier 2 Allowances'!$A$2:$M$6, 18,FALSE)))),AJ32*VLOOKUP(AJ$3,'Tier 2 Allowances'!$B$14:$C$31,2,FALSE),0)</f>
        <v>0</v>
      </c>
      <c r="AM32" s="20">
        <f>IF(AND(NOT(ISBLANK(AL32)),NOT(ISBLANK(VLOOKUP($F32,'Tier 2 Allowances'!$A$2:$M$6, 17,FALSE)))),VLOOKUP(AL$3,'Tier 2 Allowances'!$B$14:$C$31,2,FALSE),0)</f>
        <v>0</v>
      </c>
      <c r="AO32" s="20">
        <f>IF(AND(NOT(ISBLANK(AN32)),NOT(ISBLANK(VLOOKUP($F32,'Tier 2 Allowances'!$A$2:$M$6, 18,FALSE)))),AN32*VLOOKUP(AN$3,'Tier 2 Allowances'!$B$14:$C$31,2,FALSE),0)</f>
        <v>0</v>
      </c>
      <c r="AQ32" s="20">
        <f>IF(AND(NOT(ISBLANK(AP32)),NOT(ISBLANK(VLOOKUP($F32,'Tier 2 Allowances'!$A$2:$M$6, 19,FALSE)))),AP32*VLOOKUP(AP$3,'Tier 2 Allowances'!$B$14:$C$31,2,FALSE),0)</f>
        <v>0</v>
      </c>
      <c r="AS32" s="20">
        <f>IF(AND(NOT(ISBLANK(AR32)),NOT(ISBLANK(VLOOKUP($F32,'Tier 2 Allowances'!$A$2:$M$6, 20,FALSE)))),VLOOKUP(AR$3,'Tier 2 Allowances'!$B$14:$C$31,2,FALSE),0)</f>
        <v>0</v>
      </c>
      <c r="AU32" s="20">
        <f>IF(AND(NOT(ISBLANK(AT32)),NOT(ISBLANK(VLOOKUP($F32,'Tier 2 Allowances'!$A$2:$W$6, 21,FALSE)))),VLOOKUP(AT$3,'Tier 2 Allowances'!$B$14:$C$34,2,FALSE),0)</f>
        <v>0</v>
      </c>
      <c r="AW32" s="20">
        <f>IF(AND(NOT(ISBLANK(AV32)),NOT(ISBLANK(VLOOKUP($F32,'Tier 2 Allowances'!$A$2:$W$6, 22,FALSE)))),VLOOKUP(AV$3,'Tier 2 Allowances'!$B$14:$C$34,2,FALSE),0)</f>
        <v>0</v>
      </c>
      <c r="AY32" s="20">
        <f>IF(AND(NOT(ISBLANK(AX32)),NOT(ISBLANK(VLOOKUP($F32,'Tier 2 Allowances'!$A$2:$W$6, 23,FALSE)))),VLOOKUP(AX$3,'Tier 2 Allowances'!$B$14:$C$34,2,FALSE),0)</f>
        <v>0</v>
      </c>
      <c r="BA32" s="22">
        <f t="shared" si="0"/>
        <v>14</v>
      </c>
      <c r="BC32" s="22">
        <f t="shared" si="1"/>
        <v>10</v>
      </c>
      <c r="BE32" s="22">
        <f t="shared" si="2"/>
        <v>0</v>
      </c>
      <c r="BG32" s="22">
        <f t="shared" si="3"/>
        <v>0</v>
      </c>
      <c r="BH32" s="20" t="str">
        <f t="shared" si="7"/>
        <v/>
      </c>
      <c r="BI32" s="22" t="str">
        <f t="shared" si="4"/>
        <v/>
      </c>
      <c r="BJ32" s="19"/>
      <c r="BK32" s="19"/>
      <c r="BL32" s="22" t="str">
        <f t="shared" si="5"/>
        <v/>
      </c>
      <c r="BM32" s="22" t="str">
        <f t="shared" si="6"/>
        <v/>
      </c>
      <c r="BN32" s="19"/>
      <c r="BO32" s="99"/>
    </row>
    <row r="33" spans="5:67" x14ac:dyDescent="0.2">
      <c r="E33" s="17"/>
      <c r="G33" s="20">
        <f>IF(ISBLANK(F33),0,VLOOKUP($F33,'Tier 2 Allowances'!$A$2:$B$6,2,FALSE))</f>
        <v>0</v>
      </c>
      <c r="K33" s="20">
        <f>IF(NOT(ISBLANK(VLOOKUP($F33,'Tier 2 Allowances'!$A$2:$T$6,3,FALSE))),IF(J33=2,2* VLOOKUP(J$3,'Tier 2 Allowances'!$B$14:$C$31,2,FALSE),(IF(NOT(ISBLANK(J33)), VLOOKUP(J$3,'Tier 2 Allowances'!$B$14:$C$31,2,FALSE),0))),0)</f>
        <v>0</v>
      </c>
      <c r="M33" s="20">
        <f>IF(NOT(ISBLANK(VLOOKUP($F33,'Tier 2 Allowances'!$A$2:$T$6,4,FALSE))),IF(L33=2,2* VLOOKUP(L$3,'Tier 2 Allowances'!$B$14:$C$31,2,FALSE),(IF(NOT(ISBLANK(L33)), VLOOKUP(L$3,'Tier 2 Allowances'!$B$14:$C$31,2,FALSE),0))),0)</f>
        <v>0</v>
      </c>
      <c r="O33" s="20">
        <f>IF(AND(NOT(ISBLANK(N33)),NOT(ISBLANK(VLOOKUP($F33,'Tier 2 Allowances'!$A$2:$M$6,5,FALSE)))),VLOOKUP(N$3,'Tier 2 Allowances'!$B$14:$C$31,2,FALSE),0)</f>
        <v>0</v>
      </c>
      <c r="Q33" s="20">
        <f>IF(AND(NOT(ISBLANK(P33)),ISBLANK(R33),NOT(ISBLANK(VLOOKUP($F33,'Tier 2 Allowances'!$A$2:$M$6,6,FALSE)))),VLOOKUP(P$3,'Tier 2 Allowances'!$B$14:$C$31,2,FALSE),0)</f>
        <v>0</v>
      </c>
      <c r="S33" s="20">
        <f>IF(AND(NOT(ISBLANK(R33)),NOT(ISBLANK(VLOOKUP($F33,'Tier 2 Allowances'!$A$2:$M$6,7,FALSE)))),VLOOKUP(R$3,'Tier 2 Allowances'!$B$14:$C$31,2,FALSE),0)</f>
        <v>0</v>
      </c>
      <c r="U33" s="20">
        <f>IF(AND(NOT(ISBLANK(T33)),NOT(ISBLANK(VLOOKUP($F33,'Tier 2 Allowances'!$A$2:$M$6,8,FALSE)))),VLOOKUP(T$3,'Tier 2 Allowances'!$B$14:$C$31,2,FALSE),0)</f>
        <v>0</v>
      </c>
      <c r="W33" s="20">
        <f>IF(AND(NOT(ISBLANK(V33)),ISBLANK(AB33),NOT(ISBLANK(VLOOKUP($F33,'Tier 2 Allowances'!$A$2:$M$6, 9,FALSE)))),VLOOKUP(V$3,'Tier 2 Allowances'!$B$14:$C$31,2,FALSE),0)</f>
        <v>0</v>
      </c>
      <c r="Y33" s="20">
        <f>IF(AND(NOT(ISBLANK(X33)),NOT(ISBLANK(VLOOKUP($F33,'Tier 2 Allowances'!$A$2:$M$6, 10,FALSE)))),VLOOKUP(X$3,'Tier 2 Allowances'!$B$14:$C$31,2,FALSE),0)</f>
        <v>0</v>
      </c>
      <c r="AA33" s="20">
        <f>IF(AND(NOT(ISBLANK(Z33)),ISBLANK(AB33),NOT(ISBLANK(VLOOKUP($F33,'Tier 2 Allowances'!$A$2:$M$6, 11,FALSE)))),VLOOKUP(Z$3,'Tier 2 Allowances'!$B$14:$C$31,2,FALSE),0)</f>
        <v>0</v>
      </c>
      <c r="AC33" s="20">
        <f>IF(AND(NOT(ISBLANK(AB33)),NOT(ISBLANK(VLOOKUP($F33,'Tier 2 Allowances'!$A$2:$M$6, 12,FALSE)))),VLOOKUP(AB$3,'Tier 2 Allowances'!$B$14:$C$31,2,FALSE),0)</f>
        <v>0</v>
      </c>
      <c r="AE33" s="20">
        <f>IF(AND(NOT(ISBLANK(AD33)),NOT(ISBLANK(VLOOKUP($F33,'Tier 2 Allowances'!$A$2:$M$6, 13,FALSE)))),VLOOKUP(AD$3,'Tier 2 Allowances'!$B$14:$C$31,2,FALSE),0)</f>
        <v>0</v>
      </c>
      <c r="AG33" s="20">
        <f>IF(AND(NOT(ISBLANK(AF33)),NOT(ISBLANK(VLOOKUP($F33,'Tier 2 Allowances'!$A$2:$M$6, 14,FALSE)))),VLOOKUP(AD$3,'Tier 2 Allowances'!$B$14:$C$31,2,FALSE),0)</f>
        <v>0</v>
      </c>
      <c r="AI33" s="20">
        <f>IF(AND(NOT(ISBLANK(AH33)),NOT(ISBLANK(VLOOKUP($F33,'Tier 2 Allowances'!$A$2:$M$6, 15,FALSE)))),VLOOKUP(AH$3,'Tier 2 Allowances'!$B$14:$C$31,2,FALSE),0)</f>
        <v>0</v>
      </c>
      <c r="AK33" s="20">
        <f>IF(AND(NOT(ISBLANK(AJ33)),NOT(ISBLANK(VLOOKUP($F33,'Tier 2 Allowances'!$A$2:$M$6, 18,FALSE)))),AJ33*VLOOKUP(AJ$3,'Tier 2 Allowances'!$B$14:$C$31,2,FALSE),0)</f>
        <v>0</v>
      </c>
      <c r="AM33" s="20">
        <f>IF(AND(NOT(ISBLANK(AL33)),NOT(ISBLANK(VLOOKUP($F33,'Tier 2 Allowances'!$A$2:$M$6, 17,FALSE)))),VLOOKUP(AL$3,'Tier 2 Allowances'!$B$14:$C$31,2,FALSE),0)</f>
        <v>0</v>
      </c>
      <c r="AO33" s="20">
        <f>IF(AND(NOT(ISBLANK(AN33)),NOT(ISBLANK(VLOOKUP($F33,'Tier 2 Allowances'!$A$2:$M$6, 18,FALSE)))),AN33*VLOOKUP(AN$3,'Tier 2 Allowances'!$B$14:$C$31,2,FALSE),0)</f>
        <v>0</v>
      </c>
      <c r="AQ33" s="20">
        <f>IF(AND(NOT(ISBLANK(AP33)),NOT(ISBLANK(VLOOKUP($F33,'Tier 2 Allowances'!$A$2:$M$6, 19,FALSE)))),AP33*VLOOKUP(AP$3,'Tier 2 Allowances'!$B$14:$C$31,2,FALSE),0)</f>
        <v>0</v>
      </c>
      <c r="AS33" s="20">
        <f>IF(AND(NOT(ISBLANK(AR33)),NOT(ISBLANK(VLOOKUP($F33,'Tier 2 Allowances'!$A$2:$M$6, 20,FALSE)))),VLOOKUP(AR$3,'Tier 2 Allowances'!$B$14:$C$31,2,FALSE),0)</f>
        <v>0</v>
      </c>
      <c r="AU33" s="20">
        <f>IF(AND(NOT(ISBLANK(AT33)),NOT(ISBLANK(VLOOKUP($F33,'Tier 2 Allowances'!$A$2:$W$6, 21,FALSE)))),VLOOKUP(AT$3,'Tier 2 Allowances'!$B$14:$C$34,2,FALSE),0)</f>
        <v>0</v>
      </c>
      <c r="AW33" s="20">
        <f>IF(AND(NOT(ISBLANK(AV33)),NOT(ISBLANK(VLOOKUP($F33,'Tier 2 Allowances'!$A$2:$W$6, 22,FALSE)))),VLOOKUP(AV$3,'Tier 2 Allowances'!$B$14:$C$34,2,FALSE),0)</f>
        <v>0</v>
      </c>
      <c r="AY33" s="20">
        <f>IF(AND(NOT(ISBLANK(AX33)),NOT(ISBLANK(VLOOKUP($F33,'Tier 2 Allowances'!$A$2:$W$6, 23,FALSE)))),VLOOKUP(AX$3,'Tier 2 Allowances'!$B$14:$C$34,2,FALSE),0)</f>
        <v>0</v>
      </c>
      <c r="BA33" s="22">
        <f t="shared" si="0"/>
        <v>14</v>
      </c>
      <c r="BC33" s="22">
        <f t="shared" si="1"/>
        <v>10</v>
      </c>
      <c r="BE33" s="22">
        <f t="shared" si="2"/>
        <v>0</v>
      </c>
      <c r="BG33" s="22">
        <f t="shared" si="3"/>
        <v>0</v>
      </c>
      <c r="BH33" s="20" t="str">
        <f t="shared" si="7"/>
        <v/>
      </c>
      <c r="BI33" s="22" t="str">
        <f t="shared" si="4"/>
        <v/>
      </c>
      <c r="BJ33" s="19"/>
      <c r="BK33" s="19"/>
      <c r="BL33" s="22" t="str">
        <f t="shared" si="5"/>
        <v/>
      </c>
      <c r="BM33" s="22" t="str">
        <f t="shared" si="6"/>
        <v/>
      </c>
      <c r="BN33" s="19"/>
      <c r="BO33" s="99"/>
    </row>
    <row r="34" spans="5:67" x14ac:dyDescent="0.2">
      <c r="E34" s="17"/>
      <c r="G34" s="20">
        <f>IF(ISBLANK(F34),0,VLOOKUP($F34,'Tier 2 Allowances'!$A$2:$B$6,2,FALSE))</f>
        <v>0</v>
      </c>
      <c r="K34" s="20">
        <f>IF(NOT(ISBLANK(VLOOKUP($F34,'Tier 2 Allowances'!$A$2:$T$6,3,FALSE))),IF(J34=2,2* VLOOKUP(J$3,'Tier 2 Allowances'!$B$14:$C$31,2,FALSE),(IF(NOT(ISBLANK(J34)), VLOOKUP(J$3,'Tier 2 Allowances'!$B$14:$C$31,2,FALSE),0))),0)</f>
        <v>0</v>
      </c>
      <c r="M34" s="20">
        <f>IF(NOT(ISBLANK(VLOOKUP($F34,'Tier 2 Allowances'!$A$2:$T$6,4,FALSE))),IF(L34=2,2* VLOOKUP(L$3,'Tier 2 Allowances'!$B$14:$C$31,2,FALSE),(IF(NOT(ISBLANK(L34)), VLOOKUP(L$3,'Tier 2 Allowances'!$B$14:$C$31,2,FALSE),0))),0)</f>
        <v>0</v>
      </c>
      <c r="O34" s="20">
        <f>IF(AND(NOT(ISBLANK(N34)),NOT(ISBLANK(VLOOKUP($F34,'Tier 2 Allowances'!$A$2:$M$6,5,FALSE)))),VLOOKUP(N$3,'Tier 2 Allowances'!$B$14:$C$31,2,FALSE),0)</f>
        <v>0</v>
      </c>
      <c r="Q34" s="20">
        <f>IF(AND(NOT(ISBLANK(P34)),ISBLANK(R34),NOT(ISBLANK(VLOOKUP($F34,'Tier 2 Allowances'!$A$2:$M$6,6,FALSE)))),VLOOKUP(P$3,'Tier 2 Allowances'!$B$14:$C$31,2,FALSE),0)</f>
        <v>0</v>
      </c>
      <c r="S34" s="20">
        <f>IF(AND(NOT(ISBLANK(R34)),NOT(ISBLANK(VLOOKUP($F34,'Tier 2 Allowances'!$A$2:$M$6,7,FALSE)))),VLOOKUP(R$3,'Tier 2 Allowances'!$B$14:$C$31,2,FALSE),0)</f>
        <v>0</v>
      </c>
      <c r="U34" s="20">
        <f>IF(AND(NOT(ISBLANK(T34)),NOT(ISBLANK(VLOOKUP($F34,'Tier 2 Allowances'!$A$2:$M$6,8,FALSE)))),VLOOKUP(T$3,'Tier 2 Allowances'!$B$14:$C$31,2,FALSE),0)</f>
        <v>0</v>
      </c>
      <c r="W34" s="20">
        <f>IF(AND(NOT(ISBLANK(V34)),ISBLANK(AB34),NOT(ISBLANK(VLOOKUP($F34,'Tier 2 Allowances'!$A$2:$M$6, 9,FALSE)))),VLOOKUP(V$3,'Tier 2 Allowances'!$B$14:$C$31,2,FALSE),0)</f>
        <v>0</v>
      </c>
      <c r="Y34" s="20">
        <f>IF(AND(NOT(ISBLANK(X34)),NOT(ISBLANK(VLOOKUP($F34,'Tier 2 Allowances'!$A$2:$M$6, 10,FALSE)))),VLOOKUP(X$3,'Tier 2 Allowances'!$B$14:$C$31,2,FALSE),0)</f>
        <v>0</v>
      </c>
      <c r="AA34" s="20">
        <f>IF(AND(NOT(ISBLANK(Z34)),ISBLANK(AB34),NOT(ISBLANK(VLOOKUP($F34,'Tier 2 Allowances'!$A$2:$M$6, 11,FALSE)))),VLOOKUP(Z$3,'Tier 2 Allowances'!$B$14:$C$31,2,FALSE),0)</f>
        <v>0</v>
      </c>
      <c r="AC34" s="20">
        <f>IF(AND(NOT(ISBLANK(AB34)),NOT(ISBLANK(VLOOKUP($F34,'Tier 2 Allowances'!$A$2:$M$6, 12,FALSE)))),VLOOKUP(AB$3,'Tier 2 Allowances'!$B$14:$C$31,2,FALSE),0)</f>
        <v>0</v>
      </c>
      <c r="AE34" s="20">
        <f>IF(AND(NOT(ISBLANK(AD34)),NOT(ISBLANK(VLOOKUP($F34,'Tier 2 Allowances'!$A$2:$M$6, 13,FALSE)))),VLOOKUP(AD$3,'Tier 2 Allowances'!$B$14:$C$31,2,FALSE),0)</f>
        <v>0</v>
      </c>
      <c r="AG34" s="20">
        <f>IF(AND(NOT(ISBLANK(AF34)),NOT(ISBLANK(VLOOKUP($F34,'Tier 2 Allowances'!$A$2:$M$6, 14,FALSE)))),VLOOKUP(AD$3,'Tier 2 Allowances'!$B$14:$C$31,2,FALSE),0)</f>
        <v>0</v>
      </c>
      <c r="AI34" s="20">
        <f>IF(AND(NOT(ISBLANK(AH34)),NOT(ISBLANK(VLOOKUP($F34,'Tier 2 Allowances'!$A$2:$M$6, 15,FALSE)))),VLOOKUP(AH$3,'Tier 2 Allowances'!$B$14:$C$31,2,FALSE),0)</f>
        <v>0</v>
      </c>
      <c r="AK34" s="20">
        <f>IF(AND(NOT(ISBLANK(AJ34)),NOT(ISBLANK(VLOOKUP($F34,'Tier 2 Allowances'!$A$2:$M$6, 18,FALSE)))),AJ34*VLOOKUP(AJ$3,'Tier 2 Allowances'!$B$14:$C$31,2,FALSE),0)</f>
        <v>0</v>
      </c>
      <c r="AM34" s="20">
        <f>IF(AND(NOT(ISBLANK(AL34)),NOT(ISBLANK(VLOOKUP($F34,'Tier 2 Allowances'!$A$2:$M$6, 17,FALSE)))),VLOOKUP(AL$3,'Tier 2 Allowances'!$B$14:$C$31,2,FALSE),0)</f>
        <v>0</v>
      </c>
      <c r="AO34" s="20">
        <f>IF(AND(NOT(ISBLANK(AN34)),NOT(ISBLANK(VLOOKUP($F34,'Tier 2 Allowances'!$A$2:$M$6, 18,FALSE)))),AN34*VLOOKUP(AN$3,'Tier 2 Allowances'!$B$14:$C$31,2,FALSE),0)</f>
        <v>0</v>
      </c>
      <c r="AQ34" s="20">
        <f>IF(AND(NOT(ISBLANK(AP34)),NOT(ISBLANK(VLOOKUP($F34,'Tier 2 Allowances'!$A$2:$M$6, 19,FALSE)))),AP34*VLOOKUP(AP$3,'Tier 2 Allowances'!$B$14:$C$31,2,FALSE),0)</f>
        <v>0</v>
      </c>
      <c r="AS34" s="20">
        <f>IF(AND(NOT(ISBLANK(AR34)),NOT(ISBLANK(VLOOKUP($F34,'Tier 2 Allowances'!$A$2:$M$6, 20,FALSE)))),VLOOKUP(AR$3,'Tier 2 Allowances'!$B$14:$C$31,2,FALSE),0)</f>
        <v>0</v>
      </c>
      <c r="AU34" s="20">
        <f>IF(AND(NOT(ISBLANK(AT34)),NOT(ISBLANK(VLOOKUP($F34,'Tier 2 Allowances'!$A$2:$W$6, 21,FALSE)))),VLOOKUP(AT$3,'Tier 2 Allowances'!$B$14:$C$34,2,FALSE),0)</f>
        <v>0</v>
      </c>
      <c r="AW34" s="20">
        <f>IF(AND(NOT(ISBLANK(AV34)),NOT(ISBLANK(VLOOKUP($F34,'Tier 2 Allowances'!$A$2:$W$6, 22,FALSE)))),VLOOKUP(AV$3,'Tier 2 Allowances'!$B$14:$C$34,2,FALSE),0)</f>
        <v>0</v>
      </c>
      <c r="AY34" s="20">
        <f>IF(AND(NOT(ISBLANK(AX34)),NOT(ISBLANK(VLOOKUP($F34,'Tier 2 Allowances'!$A$2:$W$6, 23,FALSE)))),VLOOKUP(AX$3,'Tier 2 Allowances'!$B$14:$C$34,2,FALSE),0)</f>
        <v>0</v>
      </c>
      <c r="BA34" s="22">
        <f t="shared" si="0"/>
        <v>14</v>
      </c>
      <c r="BC34" s="22">
        <f t="shared" si="1"/>
        <v>10</v>
      </c>
      <c r="BE34" s="22">
        <f t="shared" si="2"/>
        <v>0</v>
      </c>
      <c r="BG34" s="22">
        <f t="shared" si="3"/>
        <v>0</v>
      </c>
      <c r="BH34" s="20" t="str">
        <f t="shared" si="7"/>
        <v/>
      </c>
      <c r="BI34" s="22" t="str">
        <f t="shared" si="4"/>
        <v/>
      </c>
      <c r="BJ34" s="19"/>
      <c r="BK34" s="19"/>
      <c r="BL34" s="22" t="str">
        <f t="shared" si="5"/>
        <v/>
      </c>
      <c r="BM34" s="22" t="str">
        <f t="shared" si="6"/>
        <v/>
      </c>
      <c r="BN34" s="19"/>
      <c r="BO34" s="99"/>
    </row>
    <row r="35" spans="5:67" x14ac:dyDescent="0.2">
      <c r="E35" s="17"/>
      <c r="G35" s="20">
        <f>IF(ISBLANK(F35),0,VLOOKUP($F35,'Tier 2 Allowances'!$A$2:$B$6,2,FALSE))</f>
        <v>0</v>
      </c>
      <c r="K35" s="20">
        <f>IF(NOT(ISBLANK(VLOOKUP($F35,'Tier 2 Allowances'!$A$2:$T$6,3,FALSE))),IF(J35=2,2* VLOOKUP(J$3,'Tier 2 Allowances'!$B$14:$C$31,2,FALSE),(IF(NOT(ISBLANK(J35)), VLOOKUP(J$3,'Tier 2 Allowances'!$B$14:$C$31,2,FALSE),0))),0)</f>
        <v>0</v>
      </c>
      <c r="M35" s="20">
        <f>IF(NOT(ISBLANK(VLOOKUP($F35,'Tier 2 Allowances'!$A$2:$T$6,4,FALSE))),IF(L35=2,2* VLOOKUP(L$3,'Tier 2 Allowances'!$B$14:$C$31,2,FALSE),(IF(NOT(ISBLANK(L35)), VLOOKUP(L$3,'Tier 2 Allowances'!$B$14:$C$31,2,FALSE),0))),0)</f>
        <v>0</v>
      </c>
      <c r="O35" s="20">
        <f>IF(AND(NOT(ISBLANK(N35)),NOT(ISBLANK(VLOOKUP($F35,'Tier 2 Allowances'!$A$2:$M$6,5,FALSE)))),VLOOKUP(N$3,'Tier 2 Allowances'!$B$14:$C$31,2,FALSE),0)</f>
        <v>0</v>
      </c>
      <c r="Q35" s="20">
        <f>IF(AND(NOT(ISBLANK(P35)),ISBLANK(R35),NOT(ISBLANK(VLOOKUP($F35,'Tier 2 Allowances'!$A$2:$M$6,6,FALSE)))),VLOOKUP(P$3,'Tier 2 Allowances'!$B$14:$C$31,2,FALSE),0)</f>
        <v>0</v>
      </c>
      <c r="S35" s="20">
        <f>IF(AND(NOT(ISBLANK(R35)),NOT(ISBLANK(VLOOKUP($F35,'Tier 2 Allowances'!$A$2:$M$6,7,FALSE)))),VLOOKUP(R$3,'Tier 2 Allowances'!$B$14:$C$31,2,FALSE),0)</f>
        <v>0</v>
      </c>
      <c r="U35" s="20">
        <f>IF(AND(NOT(ISBLANK(T35)),NOT(ISBLANK(VLOOKUP($F35,'Tier 2 Allowances'!$A$2:$M$6,8,FALSE)))),VLOOKUP(T$3,'Tier 2 Allowances'!$B$14:$C$31,2,FALSE),0)</f>
        <v>0</v>
      </c>
      <c r="W35" s="20">
        <f>IF(AND(NOT(ISBLANK(V35)),ISBLANK(AB35),NOT(ISBLANK(VLOOKUP($F35,'Tier 2 Allowances'!$A$2:$M$6, 9,FALSE)))),VLOOKUP(V$3,'Tier 2 Allowances'!$B$14:$C$31,2,FALSE),0)</f>
        <v>0</v>
      </c>
      <c r="Y35" s="20">
        <f>IF(AND(NOT(ISBLANK(X35)),NOT(ISBLANK(VLOOKUP($F35,'Tier 2 Allowances'!$A$2:$M$6, 10,FALSE)))),VLOOKUP(X$3,'Tier 2 Allowances'!$B$14:$C$31,2,FALSE),0)</f>
        <v>0</v>
      </c>
      <c r="AA35" s="20">
        <f>IF(AND(NOT(ISBLANK(Z35)),ISBLANK(AB35),NOT(ISBLANK(VLOOKUP($F35,'Tier 2 Allowances'!$A$2:$M$6, 11,FALSE)))),VLOOKUP(Z$3,'Tier 2 Allowances'!$B$14:$C$31,2,FALSE),0)</f>
        <v>0</v>
      </c>
      <c r="AC35" s="20">
        <f>IF(AND(NOT(ISBLANK(AB35)),NOT(ISBLANK(VLOOKUP($F35,'Tier 2 Allowances'!$A$2:$M$6, 12,FALSE)))),VLOOKUP(AB$3,'Tier 2 Allowances'!$B$14:$C$31,2,FALSE),0)</f>
        <v>0</v>
      </c>
      <c r="AE35" s="20">
        <f>IF(AND(NOT(ISBLANK(AD35)),NOT(ISBLANK(VLOOKUP($F35,'Tier 2 Allowances'!$A$2:$M$6, 13,FALSE)))),VLOOKUP(AD$3,'Tier 2 Allowances'!$B$14:$C$31,2,FALSE),0)</f>
        <v>0</v>
      </c>
      <c r="AG35" s="20">
        <f>IF(AND(NOT(ISBLANK(AF35)),NOT(ISBLANK(VLOOKUP($F35,'Tier 2 Allowances'!$A$2:$M$6, 14,FALSE)))),VLOOKUP(AD$3,'Tier 2 Allowances'!$B$14:$C$31,2,FALSE),0)</f>
        <v>0</v>
      </c>
      <c r="AI35" s="20">
        <f>IF(AND(NOT(ISBLANK(AH35)),NOT(ISBLANK(VLOOKUP($F35,'Tier 2 Allowances'!$A$2:$M$6, 15,FALSE)))),VLOOKUP(AH$3,'Tier 2 Allowances'!$B$14:$C$31,2,FALSE),0)</f>
        <v>0</v>
      </c>
      <c r="AK35" s="20">
        <f>IF(AND(NOT(ISBLANK(AJ35)),NOT(ISBLANK(VLOOKUP($F35,'Tier 2 Allowances'!$A$2:$M$6, 18,FALSE)))),AJ35*VLOOKUP(AJ$3,'Tier 2 Allowances'!$B$14:$C$31,2,FALSE),0)</f>
        <v>0</v>
      </c>
      <c r="AM35" s="20">
        <f>IF(AND(NOT(ISBLANK(AL35)),NOT(ISBLANK(VLOOKUP($F35,'Tier 2 Allowances'!$A$2:$M$6, 17,FALSE)))),VLOOKUP(AL$3,'Tier 2 Allowances'!$B$14:$C$31,2,FALSE),0)</f>
        <v>0</v>
      </c>
      <c r="AO35" s="20">
        <f>IF(AND(NOT(ISBLANK(AN35)),NOT(ISBLANK(VLOOKUP($F35,'Tier 2 Allowances'!$A$2:$M$6, 18,FALSE)))),AN35*VLOOKUP(AN$3,'Tier 2 Allowances'!$B$14:$C$31,2,FALSE),0)</f>
        <v>0</v>
      </c>
      <c r="AQ35" s="20">
        <f>IF(AND(NOT(ISBLANK(AP35)),NOT(ISBLANK(VLOOKUP($F35,'Tier 2 Allowances'!$A$2:$M$6, 19,FALSE)))),AP35*VLOOKUP(AP$3,'Tier 2 Allowances'!$B$14:$C$31,2,FALSE),0)</f>
        <v>0</v>
      </c>
      <c r="AS35" s="20">
        <f>IF(AND(NOT(ISBLANK(AR35)),NOT(ISBLANK(VLOOKUP($F35,'Tier 2 Allowances'!$A$2:$M$6, 20,FALSE)))),VLOOKUP(AR$3,'Tier 2 Allowances'!$B$14:$C$31,2,FALSE),0)</f>
        <v>0</v>
      </c>
      <c r="AU35" s="20">
        <f>IF(AND(NOT(ISBLANK(AT35)),NOT(ISBLANK(VLOOKUP($F35,'Tier 2 Allowances'!$A$2:$W$6, 21,FALSE)))),VLOOKUP(AT$3,'Tier 2 Allowances'!$B$14:$C$34,2,FALSE),0)</f>
        <v>0</v>
      </c>
      <c r="AW35" s="20">
        <f>IF(AND(NOT(ISBLANK(AV35)),NOT(ISBLANK(VLOOKUP($F35,'Tier 2 Allowances'!$A$2:$W$6, 22,FALSE)))),VLOOKUP(AV$3,'Tier 2 Allowances'!$B$14:$C$34,2,FALSE),0)</f>
        <v>0</v>
      </c>
      <c r="AY35" s="20">
        <f>IF(AND(NOT(ISBLANK(AX35)),NOT(ISBLANK(VLOOKUP($F35,'Tier 2 Allowances'!$A$2:$W$6, 23,FALSE)))),VLOOKUP(AX$3,'Tier 2 Allowances'!$B$14:$C$34,2,FALSE),0)</f>
        <v>0</v>
      </c>
      <c r="BA35" s="22">
        <f t="shared" si="0"/>
        <v>14</v>
      </c>
      <c r="BC35" s="22">
        <f t="shared" si="1"/>
        <v>10</v>
      </c>
      <c r="BE35" s="22">
        <f t="shared" si="2"/>
        <v>0</v>
      </c>
      <c r="BG35" s="22">
        <f t="shared" si="3"/>
        <v>0</v>
      </c>
      <c r="BH35" s="20" t="str">
        <f t="shared" si="7"/>
        <v/>
      </c>
      <c r="BI35" s="22" t="str">
        <f t="shared" si="4"/>
        <v/>
      </c>
      <c r="BJ35" s="19"/>
      <c r="BK35" s="19"/>
      <c r="BL35" s="22" t="str">
        <f t="shared" si="5"/>
        <v/>
      </c>
      <c r="BM35" s="22" t="str">
        <f t="shared" si="6"/>
        <v/>
      </c>
      <c r="BN35" s="19"/>
      <c r="BO35" s="99"/>
    </row>
    <row r="36" spans="5:67" x14ac:dyDescent="0.2">
      <c r="E36" s="17"/>
      <c r="G36" s="20">
        <f>IF(ISBLANK(F36),0,VLOOKUP($F36,'Tier 2 Allowances'!$A$2:$B$6,2,FALSE))</f>
        <v>0</v>
      </c>
      <c r="K36" s="20">
        <f>IF(NOT(ISBLANK(VLOOKUP($F36,'Tier 2 Allowances'!$A$2:$T$6,3,FALSE))),IF(J36=2,2* VLOOKUP(J$3,'Tier 2 Allowances'!$B$14:$C$31,2,FALSE),(IF(NOT(ISBLANK(J36)), VLOOKUP(J$3,'Tier 2 Allowances'!$B$14:$C$31,2,FALSE),0))),0)</f>
        <v>0</v>
      </c>
      <c r="M36" s="20">
        <f>IF(NOT(ISBLANK(VLOOKUP($F36,'Tier 2 Allowances'!$A$2:$T$6,4,FALSE))),IF(L36=2,2* VLOOKUP(L$3,'Tier 2 Allowances'!$B$14:$C$31,2,FALSE),(IF(NOT(ISBLANK(L36)), VLOOKUP(L$3,'Tier 2 Allowances'!$B$14:$C$31,2,FALSE),0))),0)</f>
        <v>0</v>
      </c>
      <c r="O36" s="20">
        <f>IF(AND(NOT(ISBLANK(N36)),NOT(ISBLANK(VLOOKUP($F36,'Tier 2 Allowances'!$A$2:$M$6,5,FALSE)))),VLOOKUP(N$3,'Tier 2 Allowances'!$B$14:$C$31,2,FALSE),0)</f>
        <v>0</v>
      </c>
      <c r="Q36" s="20">
        <f>IF(AND(NOT(ISBLANK(P36)),ISBLANK(R36),NOT(ISBLANK(VLOOKUP($F36,'Tier 2 Allowances'!$A$2:$M$6,6,FALSE)))),VLOOKUP(P$3,'Tier 2 Allowances'!$B$14:$C$31,2,FALSE),0)</f>
        <v>0</v>
      </c>
      <c r="S36" s="20">
        <f>IF(AND(NOT(ISBLANK(R36)),NOT(ISBLANK(VLOOKUP($F36,'Tier 2 Allowances'!$A$2:$M$6,7,FALSE)))),VLOOKUP(R$3,'Tier 2 Allowances'!$B$14:$C$31,2,FALSE),0)</f>
        <v>0</v>
      </c>
      <c r="U36" s="20">
        <f>IF(AND(NOT(ISBLANK(T36)),NOT(ISBLANK(VLOOKUP($F36,'Tier 2 Allowances'!$A$2:$M$6,8,FALSE)))),VLOOKUP(T$3,'Tier 2 Allowances'!$B$14:$C$31,2,FALSE),0)</f>
        <v>0</v>
      </c>
      <c r="W36" s="20">
        <f>IF(AND(NOT(ISBLANK(V36)),ISBLANK(AB36),NOT(ISBLANK(VLOOKUP($F36,'Tier 2 Allowances'!$A$2:$M$6, 9,FALSE)))),VLOOKUP(V$3,'Tier 2 Allowances'!$B$14:$C$31,2,FALSE),0)</f>
        <v>0</v>
      </c>
      <c r="Y36" s="20">
        <f>IF(AND(NOT(ISBLANK(X36)),NOT(ISBLANK(VLOOKUP($F36,'Tier 2 Allowances'!$A$2:$M$6, 10,FALSE)))),VLOOKUP(X$3,'Tier 2 Allowances'!$B$14:$C$31,2,FALSE),0)</f>
        <v>0</v>
      </c>
      <c r="AA36" s="20">
        <f>IF(AND(NOT(ISBLANK(Z36)),ISBLANK(AB36),NOT(ISBLANK(VLOOKUP($F36,'Tier 2 Allowances'!$A$2:$M$6, 11,FALSE)))),VLOOKUP(Z$3,'Tier 2 Allowances'!$B$14:$C$31,2,FALSE),0)</f>
        <v>0</v>
      </c>
      <c r="AC36" s="20">
        <f>IF(AND(NOT(ISBLANK(AB36)),NOT(ISBLANK(VLOOKUP($F36,'Tier 2 Allowances'!$A$2:$M$6, 12,FALSE)))),VLOOKUP(AB$3,'Tier 2 Allowances'!$B$14:$C$31,2,FALSE),0)</f>
        <v>0</v>
      </c>
      <c r="AE36" s="20">
        <f>IF(AND(NOT(ISBLANK(AD36)),NOT(ISBLANK(VLOOKUP($F36,'Tier 2 Allowances'!$A$2:$M$6, 13,FALSE)))),VLOOKUP(AD$3,'Tier 2 Allowances'!$B$14:$C$31,2,FALSE),0)</f>
        <v>0</v>
      </c>
      <c r="AG36" s="20">
        <f>IF(AND(NOT(ISBLANK(AF36)),NOT(ISBLANK(VLOOKUP($F36,'Tier 2 Allowances'!$A$2:$M$6, 14,FALSE)))),VLOOKUP(AD$3,'Tier 2 Allowances'!$B$14:$C$31,2,FALSE),0)</f>
        <v>0</v>
      </c>
      <c r="AI36" s="20">
        <f>IF(AND(NOT(ISBLANK(AH36)),NOT(ISBLANK(VLOOKUP($F36,'Tier 2 Allowances'!$A$2:$M$6, 15,FALSE)))),VLOOKUP(AH$3,'Tier 2 Allowances'!$B$14:$C$31,2,FALSE),0)</f>
        <v>0</v>
      </c>
      <c r="AK36" s="20">
        <f>IF(AND(NOT(ISBLANK(AJ36)),NOT(ISBLANK(VLOOKUP($F36,'Tier 2 Allowances'!$A$2:$M$6, 18,FALSE)))),AJ36*VLOOKUP(AJ$3,'Tier 2 Allowances'!$B$14:$C$31,2,FALSE),0)</f>
        <v>0</v>
      </c>
      <c r="AM36" s="20">
        <f>IF(AND(NOT(ISBLANK(AL36)),NOT(ISBLANK(VLOOKUP($F36,'Tier 2 Allowances'!$A$2:$M$6, 17,FALSE)))),VLOOKUP(AL$3,'Tier 2 Allowances'!$B$14:$C$31,2,FALSE),0)</f>
        <v>0</v>
      </c>
      <c r="AO36" s="20">
        <f>IF(AND(NOT(ISBLANK(AN36)),NOT(ISBLANK(VLOOKUP($F36,'Tier 2 Allowances'!$A$2:$M$6, 18,FALSE)))),AN36*VLOOKUP(AN$3,'Tier 2 Allowances'!$B$14:$C$31,2,FALSE),0)</f>
        <v>0</v>
      </c>
      <c r="AQ36" s="20">
        <f>IF(AND(NOT(ISBLANK(AP36)),NOT(ISBLANK(VLOOKUP($F36,'Tier 2 Allowances'!$A$2:$M$6, 19,FALSE)))),AP36*VLOOKUP(AP$3,'Tier 2 Allowances'!$B$14:$C$31,2,FALSE),0)</f>
        <v>0</v>
      </c>
      <c r="AS36" s="20">
        <f>IF(AND(NOT(ISBLANK(AR36)),NOT(ISBLANK(VLOOKUP($F36,'Tier 2 Allowances'!$A$2:$M$6, 20,FALSE)))),VLOOKUP(AR$3,'Tier 2 Allowances'!$B$14:$C$31,2,FALSE),0)</f>
        <v>0</v>
      </c>
      <c r="AU36" s="20">
        <f>IF(AND(NOT(ISBLANK(AT36)),NOT(ISBLANK(VLOOKUP($F36,'Tier 2 Allowances'!$A$2:$W$6, 21,FALSE)))),VLOOKUP(AT$3,'Tier 2 Allowances'!$B$14:$C$34,2,FALSE),0)</f>
        <v>0</v>
      </c>
      <c r="AW36" s="20">
        <f>IF(AND(NOT(ISBLANK(AV36)),NOT(ISBLANK(VLOOKUP($F36,'Tier 2 Allowances'!$A$2:$W$6, 22,FALSE)))),VLOOKUP(AV$3,'Tier 2 Allowances'!$B$14:$C$34,2,FALSE),0)</f>
        <v>0</v>
      </c>
      <c r="AY36" s="20">
        <f>IF(AND(NOT(ISBLANK(AX36)),NOT(ISBLANK(VLOOKUP($F36,'Tier 2 Allowances'!$A$2:$W$6, 23,FALSE)))),VLOOKUP(AX$3,'Tier 2 Allowances'!$B$14:$C$34,2,FALSE),0)</f>
        <v>0</v>
      </c>
      <c r="BA36" s="22">
        <f t="shared" si="0"/>
        <v>14</v>
      </c>
      <c r="BC36" s="22">
        <f t="shared" si="1"/>
        <v>10</v>
      </c>
      <c r="BE36" s="22">
        <f t="shared" si="2"/>
        <v>0</v>
      </c>
      <c r="BG36" s="22">
        <f t="shared" si="3"/>
        <v>0</v>
      </c>
      <c r="BH36" s="20" t="str">
        <f t="shared" si="7"/>
        <v/>
      </c>
      <c r="BI36" s="22" t="str">
        <f t="shared" si="4"/>
        <v/>
      </c>
      <c r="BJ36" s="19"/>
      <c r="BK36" s="19"/>
      <c r="BL36" s="22" t="str">
        <f t="shared" si="5"/>
        <v/>
      </c>
      <c r="BM36" s="22" t="str">
        <f t="shared" si="6"/>
        <v/>
      </c>
      <c r="BN36" s="19"/>
      <c r="BO36" s="99"/>
    </row>
    <row r="37" spans="5:67" x14ac:dyDescent="0.2">
      <c r="E37" s="17"/>
      <c r="G37" s="20">
        <f>IF(ISBLANK(F37),0,VLOOKUP($F37,'Tier 2 Allowances'!$A$2:$B$6,2,FALSE))</f>
        <v>0</v>
      </c>
      <c r="K37" s="20">
        <f>IF(NOT(ISBLANK(VLOOKUP($F37,'Tier 2 Allowances'!$A$2:$T$6,3,FALSE))),IF(J37=2,2* VLOOKUP(J$3,'Tier 2 Allowances'!$B$14:$C$31,2,FALSE),(IF(NOT(ISBLANK(J37)), VLOOKUP(J$3,'Tier 2 Allowances'!$B$14:$C$31,2,FALSE),0))),0)</f>
        <v>0</v>
      </c>
      <c r="M37" s="20">
        <f>IF(NOT(ISBLANK(VLOOKUP($F37,'Tier 2 Allowances'!$A$2:$T$6,4,FALSE))),IF(L37=2,2* VLOOKUP(L$3,'Tier 2 Allowances'!$B$14:$C$31,2,FALSE),(IF(NOT(ISBLANK(L37)), VLOOKUP(L$3,'Tier 2 Allowances'!$B$14:$C$31,2,FALSE),0))),0)</f>
        <v>0</v>
      </c>
      <c r="O37" s="20">
        <f>IF(AND(NOT(ISBLANK(N37)),NOT(ISBLANK(VLOOKUP($F37,'Tier 2 Allowances'!$A$2:$M$6,5,FALSE)))),VLOOKUP(N$3,'Tier 2 Allowances'!$B$14:$C$31,2,FALSE),0)</f>
        <v>0</v>
      </c>
      <c r="Q37" s="20">
        <f>IF(AND(NOT(ISBLANK(P37)),ISBLANK(R37),NOT(ISBLANK(VLOOKUP($F37,'Tier 2 Allowances'!$A$2:$M$6,6,FALSE)))),VLOOKUP(P$3,'Tier 2 Allowances'!$B$14:$C$31,2,FALSE),0)</f>
        <v>0</v>
      </c>
      <c r="S37" s="20">
        <f>IF(AND(NOT(ISBLANK(R37)),NOT(ISBLANK(VLOOKUP($F37,'Tier 2 Allowances'!$A$2:$M$6,7,FALSE)))),VLOOKUP(R$3,'Tier 2 Allowances'!$B$14:$C$31,2,FALSE),0)</f>
        <v>0</v>
      </c>
      <c r="U37" s="20">
        <f>IF(AND(NOT(ISBLANK(T37)),NOT(ISBLANK(VLOOKUP($F37,'Tier 2 Allowances'!$A$2:$M$6,8,FALSE)))),VLOOKUP(T$3,'Tier 2 Allowances'!$B$14:$C$31,2,FALSE),0)</f>
        <v>0</v>
      </c>
      <c r="W37" s="20">
        <f>IF(AND(NOT(ISBLANK(V37)),ISBLANK(AB37),NOT(ISBLANK(VLOOKUP($F37,'Tier 2 Allowances'!$A$2:$M$6, 9,FALSE)))),VLOOKUP(V$3,'Tier 2 Allowances'!$B$14:$C$31,2,FALSE),0)</f>
        <v>0</v>
      </c>
      <c r="Y37" s="20">
        <f>IF(AND(NOT(ISBLANK(X37)),NOT(ISBLANK(VLOOKUP($F37,'Tier 2 Allowances'!$A$2:$M$6, 10,FALSE)))),VLOOKUP(X$3,'Tier 2 Allowances'!$B$14:$C$31,2,FALSE),0)</f>
        <v>0</v>
      </c>
      <c r="AA37" s="20">
        <f>IF(AND(NOT(ISBLANK(Z37)),ISBLANK(AB37),NOT(ISBLANK(VLOOKUP($F37,'Tier 2 Allowances'!$A$2:$M$6, 11,FALSE)))),VLOOKUP(Z$3,'Tier 2 Allowances'!$B$14:$C$31,2,FALSE),0)</f>
        <v>0</v>
      </c>
      <c r="AC37" s="20">
        <f>IF(AND(NOT(ISBLANK(AB37)),NOT(ISBLANK(VLOOKUP($F37,'Tier 2 Allowances'!$A$2:$M$6, 12,FALSE)))),VLOOKUP(AB$3,'Tier 2 Allowances'!$B$14:$C$31,2,FALSE),0)</f>
        <v>0</v>
      </c>
      <c r="AE37" s="20">
        <f>IF(AND(NOT(ISBLANK(AD37)),NOT(ISBLANK(VLOOKUP($F37,'Tier 2 Allowances'!$A$2:$M$6, 13,FALSE)))),VLOOKUP(AD$3,'Tier 2 Allowances'!$B$14:$C$31,2,FALSE),0)</f>
        <v>0</v>
      </c>
      <c r="AG37" s="20">
        <f>IF(AND(NOT(ISBLANK(AF37)),NOT(ISBLANK(VLOOKUP($F37,'Tier 2 Allowances'!$A$2:$M$6, 14,FALSE)))),VLOOKUP(AD$3,'Tier 2 Allowances'!$B$14:$C$31,2,FALSE),0)</f>
        <v>0</v>
      </c>
      <c r="AI37" s="20">
        <f>IF(AND(NOT(ISBLANK(AH37)),NOT(ISBLANK(VLOOKUP($F37,'Tier 2 Allowances'!$A$2:$M$6, 15,FALSE)))),VLOOKUP(AH$3,'Tier 2 Allowances'!$B$14:$C$31,2,FALSE),0)</f>
        <v>0</v>
      </c>
      <c r="AK37" s="20">
        <f>IF(AND(NOT(ISBLANK(AJ37)),NOT(ISBLANK(VLOOKUP($F37,'Tier 2 Allowances'!$A$2:$M$6, 18,FALSE)))),AJ37*VLOOKUP(AJ$3,'Tier 2 Allowances'!$B$14:$C$31,2,FALSE),0)</f>
        <v>0</v>
      </c>
      <c r="AM37" s="20">
        <f>IF(AND(NOT(ISBLANK(AL37)),NOT(ISBLANK(VLOOKUP($F37,'Tier 2 Allowances'!$A$2:$M$6, 17,FALSE)))),VLOOKUP(AL$3,'Tier 2 Allowances'!$B$14:$C$31,2,FALSE),0)</f>
        <v>0</v>
      </c>
      <c r="AO37" s="20">
        <f>IF(AND(NOT(ISBLANK(AN37)),NOT(ISBLANK(VLOOKUP($F37,'Tier 2 Allowances'!$A$2:$M$6, 18,FALSE)))),AN37*VLOOKUP(AN$3,'Tier 2 Allowances'!$B$14:$C$31,2,FALSE),0)</f>
        <v>0</v>
      </c>
      <c r="AQ37" s="20">
        <f>IF(AND(NOT(ISBLANK(AP37)),NOT(ISBLANK(VLOOKUP($F37,'Tier 2 Allowances'!$A$2:$M$6, 19,FALSE)))),AP37*VLOOKUP(AP$3,'Tier 2 Allowances'!$B$14:$C$31,2,FALSE),0)</f>
        <v>0</v>
      </c>
      <c r="AS37" s="20">
        <f>IF(AND(NOT(ISBLANK(AR37)),NOT(ISBLANK(VLOOKUP($F37,'Tier 2 Allowances'!$A$2:$M$6, 20,FALSE)))),VLOOKUP(AR$3,'Tier 2 Allowances'!$B$14:$C$31,2,FALSE),0)</f>
        <v>0</v>
      </c>
      <c r="AU37" s="20">
        <f>IF(AND(NOT(ISBLANK(AT37)),NOT(ISBLANK(VLOOKUP($F37,'Tier 2 Allowances'!$A$2:$W$6, 21,FALSE)))),VLOOKUP(AT$3,'Tier 2 Allowances'!$B$14:$C$34,2,FALSE),0)</f>
        <v>0</v>
      </c>
      <c r="AW37" s="20">
        <f>IF(AND(NOT(ISBLANK(AV37)),NOT(ISBLANK(VLOOKUP($F37,'Tier 2 Allowances'!$A$2:$W$6, 22,FALSE)))),VLOOKUP(AV$3,'Tier 2 Allowances'!$B$14:$C$34,2,FALSE),0)</f>
        <v>0</v>
      </c>
      <c r="AY37" s="20">
        <f>IF(AND(NOT(ISBLANK(AX37)),NOT(ISBLANK(VLOOKUP($F37,'Tier 2 Allowances'!$A$2:$W$6, 23,FALSE)))),VLOOKUP(AX$3,'Tier 2 Allowances'!$B$14:$C$34,2,FALSE),0)</f>
        <v>0</v>
      </c>
      <c r="BA37" s="22">
        <f t="shared" si="0"/>
        <v>14</v>
      </c>
      <c r="BC37" s="22">
        <f t="shared" si="1"/>
        <v>10</v>
      </c>
      <c r="BE37" s="22">
        <f t="shared" si="2"/>
        <v>0</v>
      </c>
      <c r="BG37" s="22">
        <f t="shared" si="3"/>
        <v>0</v>
      </c>
      <c r="BH37" s="20" t="str">
        <f t="shared" si="7"/>
        <v/>
      </c>
      <c r="BI37" s="22" t="str">
        <f t="shared" si="4"/>
        <v/>
      </c>
      <c r="BJ37" s="19"/>
      <c r="BK37" s="19"/>
      <c r="BL37" s="22" t="str">
        <f t="shared" si="5"/>
        <v/>
      </c>
      <c r="BM37" s="22" t="str">
        <f t="shared" si="6"/>
        <v/>
      </c>
      <c r="BN37" s="19"/>
      <c r="BO37" s="99"/>
    </row>
    <row r="38" spans="5:67" x14ac:dyDescent="0.2">
      <c r="E38" s="17"/>
      <c r="G38" s="20">
        <f>IF(ISBLANK(F38),0,VLOOKUP($F38,'Tier 2 Allowances'!$A$2:$B$6,2,FALSE))</f>
        <v>0</v>
      </c>
      <c r="K38" s="20">
        <f>IF(NOT(ISBLANK(VLOOKUP($F38,'Tier 2 Allowances'!$A$2:$T$6,3,FALSE))),IF(J38=2,2* VLOOKUP(J$3,'Tier 2 Allowances'!$B$14:$C$31,2,FALSE),(IF(NOT(ISBLANK(J38)), VLOOKUP(J$3,'Tier 2 Allowances'!$B$14:$C$31,2,FALSE),0))),0)</f>
        <v>0</v>
      </c>
      <c r="M38" s="20">
        <f>IF(NOT(ISBLANK(VLOOKUP($F38,'Tier 2 Allowances'!$A$2:$T$6,4,FALSE))),IF(L38=2,2* VLOOKUP(L$3,'Tier 2 Allowances'!$B$14:$C$31,2,FALSE),(IF(NOT(ISBLANK(L38)), VLOOKUP(L$3,'Tier 2 Allowances'!$B$14:$C$31,2,FALSE),0))),0)</f>
        <v>0</v>
      </c>
      <c r="O38" s="20">
        <f>IF(AND(NOT(ISBLANK(N38)),NOT(ISBLANK(VLOOKUP($F38,'Tier 2 Allowances'!$A$2:$M$6,5,FALSE)))),VLOOKUP(N$3,'Tier 2 Allowances'!$B$14:$C$31,2,FALSE),0)</f>
        <v>0</v>
      </c>
      <c r="Q38" s="20">
        <f>IF(AND(NOT(ISBLANK(P38)),ISBLANK(R38),NOT(ISBLANK(VLOOKUP($F38,'Tier 2 Allowances'!$A$2:$M$6,6,FALSE)))),VLOOKUP(P$3,'Tier 2 Allowances'!$B$14:$C$31,2,FALSE),0)</f>
        <v>0</v>
      </c>
      <c r="S38" s="20">
        <f>IF(AND(NOT(ISBLANK(R38)),NOT(ISBLANK(VLOOKUP($F38,'Tier 2 Allowances'!$A$2:$M$6,7,FALSE)))),VLOOKUP(R$3,'Tier 2 Allowances'!$B$14:$C$31,2,FALSE),0)</f>
        <v>0</v>
      </c>
      <c r="U38" s="20">
        <f>IF(AND(NOT(ISBLANK(T38)),NOT(ISBLANK(VLOOKUP($F38,'Tier 2 Allowances'!$A$2:$M$6,8,FALSE)))),VLOOKUP(T$3,'Tier 2 Allowances'!$B$14:$C$31,2,FALSE),0)</f>
        <v>0</v>
      </c>
      <c r="W38" s="20">
        <f>IF(AND(NOT(ISBLANK(V38)),ISBLANK(AB38),NOT(ISBLANK(VLOOKUP($F38,'Tier 2 Allowances'!$A$2:$M$6, 9,FALSE)))),VLOOKUP(V$3,'Tier 2 Allowances'!$B$14:$C$31,2,FALSE),0)</f>
        <v>0</v>
      </c>
      <c r="Y38" s="20">
        <f>IF(AND(NOT(ISBLANK(X38)),NOT(ISBLANK(VLOOKUP($F38,'Tier 2 Allowances'!$A$2:$M$6, 10,FALSE)))),VLOOKUP(X$3,'Tier 2 Allowances'!$B$14:$C$31,2,FALSE),0)</f>
        <v>0</v>
      </c>
      <c r="AA38" s="20">
        <f>IF(AND(NOT(ISBLANK(Z38)),ISBLANK(AB38),NOT(ISBLANK(VLOOKUP($F38,'Tier 2 Allowances'!$A$2:$M$6, 11,FALSE)))),VLOOKUP(Z$3,'Tier 2 Allowances'!$B$14:$C$31,2,FALSE),0)</f>
        <v>0</v>
      </c>
      <c r="AC38" s="20">
        <f>IF(AND(NOT(ISBLANK(AB38)),NOT(ISBLANK(VLOOKUP($F38,'Tier 2 Allowances'!$A$2:$M$6, 12,FALSE)))),VLOOKUP(AB$3,'Tier 2 Allowances'!$B$14:$C$31,2,FALSE),0)</f>
        <v>0</v>
      </c>
      <c r="AE38" s="20">
        <f>IF(AND(NOT(ISBLANK(AD38)),NOT(ISBLANK(VLOOKUP($F38,'Tier 2 Allowances'!$A$2:$M$6, 13,FALSE)))),VLOOKUP(AD$3,'Tier 2 Allowances'!$B$14:$C$31,2,FALSE),0)</f>
        <v>0</v>
      </c>
      <c r="AG38" s="20">
        <f>IF(AND(NOT(ISBLANK(AF38)),NOT(ISBLANK(VLOOKUP($F38,'Tier 2 Allowances'!$A$2:$M$6, 14,FALSE)))),VLOOKUP(AD$3,'Tier 2 Allowances'!$B$14:$C$31,2,FALSE),0)</f>
        <v>0</v>
      </c>
      <c r="AI38" s="20">
        <f>IF(AND(NOT(ISBLANK(AH38)),NOT(ISBLANK(VLOOKUP($F38,'Tier 2 Allowances'!$A$2:$M$6, 15,FALSE)))),VLOOKUP(AH$3,'Tier 2 Allowances'!$B$14:$C$31,2,FALSE),0)</f>
        <v>0</v>
      </c>
      <c r="AK38" s="20">
        <f>IF(AND(NOT(ISBLANK(AJ38)),NOT(ISBLANK(VLOOKUP($F38,'Tier 2 Allowances'!$A$2:$M$6, 18,FALSE)))),AJ38*VLOOKUP(AJ$3,'Tier 2 Allowances'!$B$14:$C$31,2,FALSE),0)</f>
        <v>0</v>
      </c>
      <c r="AM38" s="20">
        <f>IF(AND(NOT(ISBLANK(AL38)),NOT(ISBLANK(VLOOKUP($F38,'Tier 2 Allowances'!$A$2:$M$6, 17,FALSE)))),VLOOKUP(AL$3,'Tier 2 Allowances'!$B$14:$C$31,2,FALSE),0)</f>
        <v>0</v>
      </c>
      <c r="AO38" s="20">
        <f>IF(AND(NOT(ISBLANK(AN38)),NOT(ISBLANK(VLOOKUP($F38,'Tier 2 Allowances'!$A$2:$M$6, 18,FALSE)))),AN38*VLOOKUP(AN$3,'Tier 2 Allowances'!$B$14:$C$31,2,FALSE),0)</f>
        <v>0</v>
      </c>
      <c r="AQ38" s="20">
        <f>IF(AND(NOT(ISBLANK(AP38)),NOT(ISBLANK(VLOOKUP($F38,'Tier 2 Allowances'!$A$2:$M$6, 19,FALSE)))),AP38*VLOOKUP(AP$3,'Tier 2 Allowances'!$B$14:$C$31,2,FALSE),0)</f>
        <v>0</v>
      </c>
      <c r="AS38" s="20">
        <f>IF(AND(NOT(ISBLANK(AR38)),NOT(ISBLANK(VLOOKUP($F38,'Tier 2 Allowances'!$A$2:$M$6, 20,FALSE)))),VLOOKUP(AR$3,'Tier 2 Allowances'!$B$14:$C$31,2,FALSE),0)</f>
        <v>0</v>
      </c>
      <c r="AU38" s="20">
        <f>IF(AND(NOT(ISBLANK(AT38)),NOT(ISBLANK(VLOOKUP($F38,'Tier 2 Allowances'!$A$2:$W$6, 21,FALSE)))),VLOOKUP(AT$3,'Tier 2 Allowances'!$B$14:$C$34,2,FALSE),0)</f>
        <v>0</v>
      </c>
      <c r="AW38" s="20">
        <f>IF(AND(NOT(ISBLANK(AV38)),NOT(ISBLANK(VLOOKUP($F38,'Tier 2 Allowances'!$A$2:$W$6, 22,FALSE)))),VLOOKUP(AV$3,'Tier 2 Allowances'!$B$14:$C$34,2,FALSE),0)</f>
        <v>0</v>
      </c>
      <c r="AY38" s="20">
        <f>IF(AND(NOT(ISBLANK(AX38)),NOT(ISBLANK(VLOOKUP($F38,'Tier 2 Allowances'!$A$2:$W$6, 23,FALSE)))),VLOOKUP(AX$3,'Tier 2 Allowances'!$B$14:$C$34,2,FALSE),0)</f>
        <v>0</v>
      </c>
      <c r="BA38" s="22">
        <f t="shared" si="0"/>
        <v>14</v>
      </c>
      <c r="BC38" s="22">
        <f t="shared" si="1"/>
        <v>10</v>
      </c>
      <c r="BE38" s="22">
        <f t="shared" si="2"/>
        <v>0</v>
      </c>
      <c r="BG38" s="22">
        <f t="shared" si="3"/>
        <v>0</v>
      </c>
      <c r="BH38" s="20" t="str">
        <f t="shared" si="7"/>
        <v/>
      </c>
      <c r="BI38" s="22" t="str">
        <f t="shared" si="4"/>
        <v/>
      </c>
      <c r="BJ38" s="19"/>
      <c r="BK38" s="19"/>
      <c r="BL38" s="22" t="str">
        <f t="shared" si="5"/>
        <v/>
      </c>
      <c r="BM38" s="22" t="str">
        <f t="shared" si="6"/>
        <v/>
      </c>
      <c r="BN38" s="19"/>
      <c r="BO38" s="99"/>
    </row>
    <row r="39" spans="5:67" x14ac:dyDescent="0.2">
      <c r="E39" s="17"/>
      <c r="G39" s="20">
        <f>IF(ISBLANK(F39),0,VLOOKUP($F39,'Tier 2 Allowances'!$A$2:$B$6,2,FALSE))</f>
        <v>0</v>
      </c>
      <c r="K39" s="20">
        <f>IF(NOT(ISBLANK(VLOOKUP($F39,'Tier 2 Allowances'!$A$2:$T$6,3,FALSE))),IF(J39=2,2* VLOOKUP(J$3,'Tier 2 Allowances'!$B$14:$C$31,2,FALSE),(IF(NOT(ISBLANK(J39)), VLOOKUP(J$3,'Tier 2 Allowances'!$B$14:$C$31,2,FALSE),0))),0)</f>
        <v>0</v>
      </c>
      <c r="M39" s="20">
        <f>IF(NOT(ISBLANK(VLOOKUP($F39,'Tier 2 Allowances'!$A$2:$T$6,4,FALSE))),IF(L39=2,2* VLOOKUP(L$3,'Tier 2 Allowances'!$B$14:$C$31,2,FALSE),(IF(NOT(ISBLANK(L39)), VLOOKUP(L$3,'Tier 2 Allowances'!$B$14:$C$31,2,FALSE),0))),0)</f>
        <v>0</v>
      </c>
      <c r="O39" s="20">
        <f>IF(AND(NOT(ISBLANK(N39)),NOT(ISBLANK(VLOOKUP($F39,'Tier 2 Allowances'!$A$2:$M$6,5,FALSE)))),VLOOKUP(N$3,'Tier 2 Allowances'!$B$14:$C$31,2,FALSE),0)</f>
        <v>0</v>
      </c>
      <c r="Q39" s="20">
        <f>IF(AND(NOT(ISBLANK(P39)),ISBLANK(R39),NOT(ISBLANK(VLOOKUP($F39,'Tier 2 Allowances'!$A$2:$M$6,6,FALSE)))),VLOOKUP(P$3,'Tier 2 Allowances'!$B$14:$C$31,2,FALSE),0)</f>
        <v>0</v>
      </c>
      <c r="S39" s="20">
        <f>IF(AND(NOT(ISBLANK(R39)),NOT(ISBLANK(VLOOKUP($F39,'Tier 2 Allowances'!$A$2:$M$6,7,FALSE)))),VLOOKUP(R$3,'Tier 2 Allowances'!$B$14:$C$31,2,FALSE),0)</f>
        <v>0</v>
      </c>
      <c r="U39" s="20">
        <f>IF(AND(NOT(ISBLANK(T39)),NOT(ISBLANK(VLOOKUP($F39,'Tier 2 Allowances'!$A$2:$M$6,8,FALSE)))),VLOOKUP(T$3,'Tier 2 Allowances'!$B$14:$C$31,2,FALSE),0)</f>
        <v>0</v>
      </c>
      <c r="W39" s="20">
        <f>IF(AND(NOT(ISBLANK(V39)),ISBLANK(AB39),NOT(ISBLANK(VLOOKUP($F39,'Tier 2 Allowances'!$A$2:$M$6, 9,FALSE)))),VLOOKUP(V$3,'Tier 2 Allowances'!$B$14:$C$31,2,FALSE),0)</f>
        <v>0</v>
      </c>
      <c r="Y39" s="20">
        <f>IF(AND(NOT(ISBLANK(X39)),NOT(ISBLANK(VLOOKUP($F39,'Tier 2 Allowances'!$A$2:$M$6, 10,FALSE)))),VLOOKUP(X$3,'Tier 2 Allowances'!$B$14:$C$31,2,FALSE),0)</f>
        <v>0</v>
      </c>
      <c r="AA39" s="20">
        <f>IF(AND(NOT(ISBLANK(Z39)),ISBLANK(AB39),NOT(ISBLANK(VLOOKUP($F39,'Tier 2 Allowances'!$A$2:$M$6, 11,FALSE)))),VLOOKUP(Z$3,'Tier 2 Allowances'!$B$14:$C$31,2,FALSE),0)</f>
        <v>0</v>
      </c>
      <c r="AC39" s="20">
        <f>IF(AND(NOT(ISBLANK(AB39)),NOT(ISBLANK(VLOOKUP($F39,'Tier 2 Allowances'!$A$2:$M$6, 12,FALSE)))),VLOOKUP(AB$3,'Tier 2 Allowances'!$B$14:$C$31,2,FALSE),0)</f>
        <v>0</v>
      </c>
      <c r="AE39" s="20">
        <f>IF(AND(NOT(ISBLANK(AD39)),NOT(ISBLANK(VLOOKUP($F39,'Tier 2 Allowances'!$A$2:$M$6, 13,FALSE)))),VLOOKUP(AD$3,'Tier 2 Allowances'!$B$14:$C$31,2,FALSE),0)</f>
        <v>0</v>
      </c>
      <c r="AG39" s="20">
        <f>IF(AND(NOT(ISBLANK(AF39)),NOT(ISBLANK(VLOOKUP($F39,'Tier 2 Allowances'!$A$2:$M$6, 14,FALSE)))),VLOOKUP(AD$3,'Tier 2 Allowances'!$B$14:$C$31,2,FALSE),0)</f>
        <v>0</v>
      </c>
      <c r="AI39" s="20">
        <f>IF(AND(NOT(ISBLANK(AH39)),NOT(ISBLANK(VLOOKUP($F39,'Tier 2 Allowances'!$A$2:$M$6, 15,FALSE)))),VLOOKUP(AH$3,'Tier 2 Allowances'!$B$14:$C$31,2,FALSE),0)</f>
        <v>0</v>
      </c>
      <c r="AK39" s="20">
        <f>IF(AND(NOT(ISBLANK(AJ39)),NOT(ISBLANK(VLOOKUP($F39,'Tier 2 Allowances'!$A$2:$M$6, 18,FALSE)))),AJ39*VLOOKUP(AJ$3,'Tier 2 Allowances'!$B$14:$C$31,2,FALSE),0)</f>
        <v>0</v>
      </c>
      <c r="AM39" s="20">
        <f>IF(AND(NOT(ISBLANK(AL39)),NOT(ISBLANK(VLOOKUP($F39,'Tier 2 Allowances'!$A$2:$M$6, 17,FALSE)))),VLOOKUP(AL$3,'Tier 2 Allowances'!$B$14:$C$31,2,FALSE),0)</f>
        <v>0</v>
      </c>
      <c r="AO39" s="20">
        <f>IF(AND(NOT(ISBLANK(AN39)),NOT(ISBLANK(VLOOKUP($F39,'Tier 2 Allowances'!$A$2:$M$6, 18,FALSE)))),AN39*VLOOKUP(AN$3,'Tier 2 Allowances'!$B$14:$C$31,2,FALSE),0)</f>
        <v>0</v>
      </c>
      <c r="AQ39" s="20">
        <f>IF(AND(NOT(ISBLANK(AP39)),NOT(ISBLANK(VLOOKUP($F39,'Tier 2 Allowances'!$A$2:$M$6, 19,FALSE)))),AP39*VLOOKUP(AP$3,'Tier 2 Allowances'!$B$14:$C$31,2,FALSE),0)</f>
        <v>0</v>
      </c>
      <c r="AS39" s="20">
        <f>IF(AND(NOT(ISBLANK(AR39)),NOT(ISBLANK(VLOOKUP($F39,'Tier 2 Allowances'!$A$2:$M$6, 20,FALSE)))),VLOOKUP(AR$3,'Tier 2 Allowances'!$B$14:$C$31,2,FALSE),0)</f>
        <v>0</v>
      </c>
      <c r="AU39" s="20">
        <f>IF(AND(NOT(ISBLANK(AT39)),NOT(ISBLANK(VLOOKUP($F39,'Tier 2 Allowances'!$A$2:$W$6, 21,FALSE)))),VLOOKUP(AT$3,'Tier 2 Allowances'!$B$14:$C$34,2,FALSE),0)</f>
        <v>0</v>
      </c>
      <c r="AW39" s="20">
        <f>IF(AND(NOT(ISBLANK(AV39)),NOT(ISBLANK(VLOOKUP($F39,'Tier 2 Allowances'!$A$2:$W$6, 22,FALSE)))),VLOOKUP(AV$3,'Tier 2 Allowances'!$B$14:$C$34,2,FALSE),0)</f>
        <v>0</v>
      </c>
      <c r="AY39" s="20">
        <f>IF(AND(NOT(ISBLANK(AX39)),NOT(ISBLANK(VLOOKUP($F39,'Tier 2 Allowances'!$A$2:$W$6, 23,FALSE)))),VLOOKUP(AX$3,'Tier 2 Allowances'!$B$14:$C$34,2,FALSE),0)</f>
        <v>0</v>
      </c>
      <c r="BA39" s="22">
        <f t="shared" si="0"/>
        <v>14</v>
      </c>
      <c r="BC39" s="22">
        <f t="shared" si="1"/>
        <v>10</v>
      </c>
      <c r="BE39" s="22">
        <f t="shared" si="2"/>
        <v>0</v>
      </c>
      <c r="BG39" s="22">
        <f t="shared" si="3"/>
        <v>0</v>
      </c>
      <c r="BH39" s="20" t="str">
        <f t="shared" si="7"/>
        <v/>
      </c>
      <c r="BI39" s="22" t="str">
        <f t="shared" si="4"/>
        <v/>
      </c>
      <c r="BJ39" s="19"/>
      <c r="BK39" s="19"/>
      <c r="BL39" s="22" t="str">
        <f t="shared" si="5"/>
        <v/>
      </c>
      <c r="BM39" s="22" t="str">
        <f t="shared" si="6"/>
        <v/>
      </c>
      <c r="BN39" s="19"/>
      <c r="BO39" s="99"/>
    </row>
    <row r="40" spans="5:67" x14ac:dyDescent="0.2">
      <c r="E40" s="17"/>
      <c r="G40" s="20">
        <f>IF(ISBLANK(F40),0,VLOOKUP($F40,'Tier 2 Allowances'!$A$2:$B$6,2,FALSE))</f>
        <v>0</v>
      </c>
      <c r="K40" s="20">
        <f>IF(NOT(ISBLANK(VLOOKUP($F40,'Tier 2 Allowances'!$A$2:$T$6,3,FALSE))),IF(J40=2,2* VLOOKUP(J$3,'Tier 2 Allowances'!$B$14:$C$31,2,FALSE),(IF(NOT(ISBLANK(J40)), VLOOKUP(J$3,'Tier 2 Allowances'!$B$14:$C$31,2,FALSE),0))),0)</f>
        <v>0</v>
      </c>
      <c r="M40" s="20">
        <f>IF(NOT(ISBLANK(VLOOKUP($F40,'Tier 2 Allowances'!$A$2:$T$6,4,FALSE))),IF(L40=2,2* VLOOKUP(L$3,'Tier 2 Allowances'!$B$14:$C$31,2,FALSE),(IF(NOT(ISBLANK(L40)), VLOOKUP(L$3,'Tier 2 Allowances'!$B$14:$C$31,2,FALSE),0))),0)</f>
        <v>0</v>
      </c>
      <c r="O40" s="20">
        <f>IF(AND(NOT(ISBLANK(N40)),NOT(ISBLANK(VLOOKUP($F40,'Tier 2 Allowances'!$A$2:$M$6,5,FALSE)))),VLOOKUP(N$3,'Tier 2 Allowances'!$B$14:$C$31,2,FALSE),0)</f>
        <v>0</v>
      </c>
      <c r="Q40" s="20">
        <f>IF(AND(NOT(ISBLANK(P40)),ISBLANK(R40),NOT(ISBLANK(VLOOKUP($F40,'Tier 2 Allowances'!$A$2:$M$6,6,FALSE)))),VLOOKUP(P$3,'Tier 2 Allowances'!$B$14:$C$31,2,FALSE),0)</f>
        <v>0</v>
      </c>
      <c r="S40" s="20">
        <f>IF(AND(NOT(ISBLANK(R40)),NOT(ISBLANK(VLOOKUP($F40,'Tier 2 Allowances'!$A$2:$M$6,7,FALSE)))),VLOOKUP(R$3,'Tier 2 Allowances'!$B$14:$C$31,2,FALSE),0)</f>
        <v>0</v>
      </c>
      <c r="U40" s="20">
        <f>IF(AND(NOT(ISBLANK(T40)),NOT(ISBLANK(VLOOKUP($F40,'Tier 2 Allowances'!$A$2:$M$6,8,FALSE)))),VLOOKUP(T$3,'Tier 2 Allowances'!$B$14:$C$31,2,FALSE),0)</f>
        <v>0</v>
      </c>
      <c r="W40" s="20">
        <f>IF(AND(NOT(ISBLANK(V40)),ISBLANK(AB40),NOT(ISBLANK(VLOOKUP($F40,'Tier 2 Allowances'!$A$2:$M$6, 9,FALSE)))),VLOOKUP(V$3,'Tier 2 Allowances'!$B$14:$C$31,2,FALSE),0)</f>
        <v>0</v>
      </c>
      <c r="Y40" s="20">
        <f>IF(AND(NOT(ISBLANK(X40)),NOT(ISBLANK(VLOOKUP($F40,'Tier 2 Allowances'!$A$2:$M$6, 10,FALSE)))),VLOOKUP(X$3,'Tier 2 Allowances'!$B$14:$C$31,2,FALSE),0)</f>
        <v>0</v>
      </c>
      <c r="AA40" s="20">
        <f>IF(AND(NOT(ISBLANK(Z40)),ISBLANK(AB40),NOT(ISBLANK(VLOOKUP($F40,'Tier 2 Allowances'!$A$2:$M$6, 11,FALSE)))),VLOOKUP(Z$3,'Tier 2 Allowances'!$B$14:$C$31,2,FALSE),0)</f>
        <v>0</v>
      </c>
      <c r="AC40" s="20">
        <f>IF(AND(NOT(ISBLANK(AB40)),NOT(ISBLANK(VLOOKUP($F40,'Tier 2 Allowances'!$A$2:$M$6, 12,FALSE)))),VLOOKUP(AB$3,'Tier 2 Allowances'!$B$14:$C$31,2,FALSE),0)</f>
        <v>0</v>
      </c>
      <c r="AE40" s="20">
        <f>IF(AND(NOT(ISBLANK(AD40)),NOT(ISBLANK(VLOOKUP($F40,'Tier 2 Allowances'!$A$2:$M$6, 13,FALSE)))),VLOOKUP(AD$3,'Tier 2 Allowances'!$B$14:$C$31,2,FALSE),0)</f>
        <v>0</v>
      </c>
      <c r="AG40" s="20">
        <f>IF(AND(NOT(ISBLANK(AF40)),NOT(ISBLANK(VLOOKUP($F40,'Tier 2 Allowances'!$A$2:$M$6, 14,FALSE)))),VLOOKUP(AD$3,'Tier 2 Allowances'!$B$14:$C$31,2,FALSE),0)</f>
        <v>0</v>
      </c>
      <c r="AI40" s="20">
        <f>IF(AND(NOT(ISBLANK(AH40)),NOT(ISBLANK(VLOOKUP($F40,'Tier 2 Allowances'!$A$2:$M$6, 15,FALSE)))),VLOOKUP(AH$3,'Tier 2 Allowances'!$B$14:$C$31,2,FALSE),0)</f>
        <v>0</v>
      </c>
      <c r="AK40" s="20">
        <f>IF(AND(NOT(ISBLANK(AJ40)),NOT(ISBLANK(VLOOKUP($F40,'Tier 2 Allowances'!$A$2:$M$6, 18,FALSE)))),AJ40*VLOOKUP(AJ$3,'Tier 2 Allowances'!$B$14:$C$31,2,FALSE),0)</f>
        <v>0</v>
      </c>
      <c r="AM40" s="20">
        <f>IF(AND(NOT(ISBLANK(AL40)),NOT(ISBLANK(VLOOKUP($F40,'Tier 2 Allowances'!$A$2:$M$6, 17,FALSE)))),VLOOKUP(AL$3,'Tier 2 Allowances'!$B$14:$C$31,2,FALSE),0)</f>
        <v>0</v>
      </c>
      <c r="AO40" s="20">
        <f>IF(AND(NOT(ISBLANK(AN40)),NOT(ISBLANK(VLOOKUP($F40,'Tier 2 Allowances'!$A$2:$M$6, 18,FALSE)))),AN40*VLOOKUP(AN$3,'Tier 2 Allowances'!$B$14:$C$31,2,FALSE),0)</f>
        <v>0</v>
      </c>
      <c r="AQ40" s="20">
        <f>IF(AND(NOT(ISBLANK(AP40)),NOT(ISBLANK(VLOOKUP($F40,'Tier 2 Allowances'!$A$2:$M$6, 19,FALSE)))),AP40*VLOOKUP(AP$3,'Tier 2 Allowances'!$B$14:$C$31,2,FALSE),0)</f>
        <v>0</v>
      </c>
      <c r="AS40" s="20">
        <f>IF(AND(NOT(ISBLANK(AR40)),NOT(ISBLANK(VLOOKUP($F40,'Tier 2 Allowances'!$A$2:$M$6, 20,FALSE)))),VLOOKUP(AR$3,'Tier 2 Allowances'!$B$14:$C$31,2,FALSE),0)</f>
        <v>0</v>
      </c>
      <c r="AU40" s="20">
        <f>IF(AND(NOT(ISBLANK(AT40)),NOT(ISBLANK(VLOOKUP($F40,'Tier 2 Allowances'!$A$2:$W$6, 21,FALSE)))),VLOOKUP(AT$3,'Tier 2 Allowances'!$B$14:$C$34,2,FALSE),0)</f>
        <v>0</v>
      </c>
      <c r="AW40" s="20">
        <f>IF(AND(NOT(ISBLANK(AV40)),NOT(ISBLANK(VLOOKUP($F40,'Tier 2 Allowances'!$A$2:$W$6, 22,FALSE)))),VLOOKUP(AV$3,'Tier 2 Allowances'!$B$14:$C$34,2,FALSE),0)</f>
        <v>0</v>
      </c>
      <c r="AY40" s="20">
        <f>IF(AND(NOT(ISBLANK(AX40)),NOT(ISBLANK(VLOOKUP($F40,'Tier 2 Allowances'!$A$2:$W$6, 23,FALSE)))),VLOOKUP(AX$3,'Tier 2 Allowances'!$B$14:$C$34,2,FALSE),0)</f>
        <v>0</v>
      </c>
      <c r="BA40" s="22">
        <f t="shared" si="0"/>
        <v>14</v>
      </c>
      <c r="BC40" s="22">
        <f t="shared" si="1"/>
        <v>10</v>
      </c>
      <c r="BE40" s="22">
        <f t="shared" si="2"/>
        <v>0</v>
      </c>
      <c r="BG40" s="22">
        <f t="shared" si="3"/>
        <v>0</v>
      </c>
      <c r="BH40" s="20" t="str">
        <f t="shared" si="7"/>
        <v/>
      </c>
      <c r="BI40" s="22" t="str">
        <f t="shared" si="4"/>
        <v/>
      </c>
      <c r="BJ40" s="19"/>
      <c r="BK40" s="19"/>
      <c r="BL40" s="22" t="str">
        <f t="shared" si="5"/>
        <v/>
      </c>
      <c r="BM40" s="22" t="str">
        <f t="shared" si="6"/>
        <v/>
      </c>
      <c r="BN40" s="19"/>
      <c r="BO40" s="99"/>
    </row>
    <row r="41" spans="5:67" x14ac:dyDescent="0.2">
      <c r="E41" s="17"/>
      <c r="G41" s="20">
        <f>IF(ISBLANK(F41),0,VLOOKUP($F41,'Tier 2 Allowances'!$A$2:$B$6,2,FALSE))</f>
        <v>0</v>
      </c>
      <c r="K41" s="20">
        <f>IF(NOT(ISBLANK(VLOOKUP($F41,'Tier 2 Allowances'!$A$2:$T$6,3,FALSE))),IF(J41=2,2* VLOOKUP(J$3,'Tier 2 Allowances'!$B$14:$C$31,2,FALSE),(IF(NOT(ISBLANK(J41)), VLOOKUP(J$3,'Tier 2 Allowances'!$B$14:$C$31,2,FALSE),0))),0)</f>
        <v>0</v>
      </c>
      <c r="M41" s="20">
        <f>IF(NOT(ISBLANK(VLOOKUP($F41,'Tier 2 Allowances'!$A$2:$T$6,4,FALSE))),IF(L41=2,2* VLOOKUP(L$3,'Tier 2 Allowances'!$B$14:$C$31,2,FALSE),(IF(NOT(ISBLANK(L41)), VLOOKUP(L$3,'Tier 2 Allowances'!$B$14:$C$31,2,FALSE),0))),0)</f>
        <v>0</v>
      </c>
      <c r="O41" s="20">
        <f>IF(AND(NOT(ISBLANK(N41)),NOT(ISBLANK(VLOOKUP($F41,'Tier 2 Allowances'!$A$2:$M$6,5,FALSE)))),VLOOKUP(N$3,'Tier 2 Allowances'!$B$14:$C$31,2,FALSE),0)</f>
        <v>0</v>
      </c>
      <c r="Q41" s="20">
        <f>IF(AND(NOT(ISBLANK(P41)),ISBLANK(R41),NOT(ISBLANK(VLOOKUP($F41,'Tier 2 Allowances'!$A$2:$M$6,6,FALSE)))),VLOOKUP(P$3,'Tier 2 Allowances'!$B$14:$C$31,2,FALSE),0)</f>
        <v>0</v>
      </c>
      <c r="S41" s="20">
        <f>IF(AND(NOT(ISBLANK(R41)),NOT(ISBLANK(VLOOKUP($F41,'Tier 2 Allowances'!$A$2:$M$6,7,FALSE)))),VLOOKUP(R$3,'Tier 2 Allowances'!$B$14:$C$31,2,FALSE),0)</f>
        <v>0</v>
      </c>
      <c r="U41" s="20">
        <f>IF(AND(NOT(ISBLANK(T41)),NOT(ISBLANK(VLOOKUP($F41,'Tier 2 Allowances'!$A$2:$M$6,8,FALSE)))),VLOOKUP(T$3,'Tier 2 Allowances'!$B$14:$C$31,2,FALSE),0)</f>
        <v>0</v>
      </c>
      <c r="W41" s="20">
        <f>IF(AND(NOT(ISBLANK(V41)),ISBLANK(AB41),NOT(ISBLANK(VLOOKUP($F41,'Tier 2 Allowances'!$A$2:$M$6, 9,FALSE)))),VLOOKUP(V$3,'Tier 2 Allowances'!$B$14:$C$31,2,FALSE),0)</f>
        <v>0</v>
      </c>
      <c r="Y41" s="20">
        <f>IF(AND(NOT(ISBLANK(X41)),NOT(ISBLANK(VLOOKUP($F41,'Tier 2 Allowances'!$A$2:$M$6, 10,FALSE)))),VLOOKUP(X$3,'Tier 2 Allowances'!$B$14:$C$31,2,FALSE),0)</f>
        <v>0</v>
      </c>
      <c r="AA41" s="20">
        <f>IF(AND(NOT(ISBLANK(Z41)),ISBLANK(AB41),NOT(ISBLANK(VLOOKUP($F41,'Tier 2 Allowances'!$A$2:$M$6, 11,FALSE)))),VLOOKUP(Z$3,'Tier 2 Allowances'!$B$14:$C$31,2,FALSE),0)</f>
        <v>0</v>
      </c>
      <c r="AC41" s="20">
        <f>IF(AND(NOT(ISBLANK(AB41)),NOT(ISBLANK(VLOOKUP($F41,'Tier 2 Allowances'!$A$2:$M$6, 12,FALSE)))),VLOOKUP(AB$3,'Tier 2 Allowances'!$B$14:$C$31,2,FALSE),0)</f>
        <v>0</v>
      </c>
      <c r="AE41" s="20">
        <f>IF(AND(NOT(ISBLANK(AD41)),NOT(ISBLANK(VLOOKUP($F41,'Tier 2 Allowances'!$A$2:$M$6, 13,FALSE)))),VLOOKUP(AD$3,'Tier 2 Allowances'!$B$14:$C$31,2,FALSE),0)</f>
        <v>0</v>
      </c>
      <c r="AG41" s="20">
        <f>IF(AND(NOT(ISBLANK(AF41)),NOT(ISBLANK(VLOOKUP($F41,'Tier 2 Allowances'!$A$2:$M$6, 14,FALSE)))),VLOOKUP(AD$3,'Tier 2 Allowances'!$B$14:$C$31,2,FALSE),0)</f>
        <v>0</v>
      </c>
      <c r="AI41" s="20">
        <f>IF(AND(NOT(ISBLANK(AH41)),NOT(ISBLANK(VLOOKUP($F41,'Tier 2 Allowances'!$A$2:$M$6, 15,FALSE)))),VLOOKUP(AH$3,'Tier 2 Allowances'!$B$14:$C$31,2,FALSE),0)</f>
        <v>0</v>
      </c>
      <c r="AK41" s="20">
        <f>IF(AND(NOT(ISBLANK(AJ41)),NOT(ISBLANK(VLOOKUP($F41,'Tier 2 Allowances'!$A$2:$M$6, 18,FALSE)))),AJ41*VLOOKUP(AJ$3,'Tier 2 Allowances'!$B$14:$C$31,2,FALSE),0)</f>
        <v>0</v>
      </c>
      <c r="AM41" s="20">
        <f>IF(AND(NOT(ISBLANK(AL41)),NOT(ISBLANK(VLOOKUP($F41,'Tier 2 Allowances'!$A$2:$M$6, 17,FALSE)))),VLOOKUP(AL$3,'Tier 2 Allowances'!$B$14:$C$31,2,FALSE),0)</f>
        <v>0</v>
      </c>
      <c r="AO41" s="20">
        <f>IF(AND(NOT(ISBLANK(AN41)),NOT(ISBLANK(VLOOKUP($F41,'Tier 2 Allowances'!$A$2:$M$6, 18,FALSE)))),AN41*VLOOKUP(AN$3,'Tier 2 Allowances'!$B$14:$C$31,2,FALSE),0)</f>
        <v>0</v>
      </c>
      <c r="AQ41" s="20">
        <f>IF(AND(NOT(ISBLANK(AP41)),NOT(ISBLANK(VLOOKUP($F41,'Tier 2 Allowances'!$A$2:$M$6, 19,FALSE)))),AP41*VLOOKUP(AP$3,'Tier 2 Allowances'!$B$14:$C$31,2,FALSE),0)</f>
        <v>0</v>
      </c>
      <c r="AS41" s="20">
        <f>IF(AND(NOT(ISBLANK(AR41)),NOT(ISBLANK(VLOOKUP($F41,'Tier 2 Allowances'!$A$2:$M$6, 20,FALSE)))),VLOOKUP(AR$3,'Tier 2 Allowances'!$B$14:$C$31,2,FALSE),0)</f>
        <v>0</v>
      </c>
      <c r="AU41" s="20">
        <f>IF(AND(NOT(ISBLANK(AT41)),NOT(ISBLANK(VLOOKUP($F41,'Tier 2 Allowances'!$A$2:$W$6, 21,FALSE)))),VLOOKUP(AT$3,'Tier 2 Allowances'!$B$14:$C$34,2,FALSE),0)</f>
        <v>0</v>
      </c>
      <c r="AW41" s="20">
        <f>IF(AND(NOT(ISBLANK(AV41)),NOT(ISBLANK(VLOOKUP($F41,'Tier 2 Allowances'!$A$2:$W$6, 22,FALSE)))),VLOOKUP(AV$3,'Tier 2 Allowances'!$B$14:$C$34,2,FALSE),0)</f>
        <v>0</v>
      </c>
      <c r="AY41" s="20">
        <f>IF(AND(NOT(ISBLANK(AX41)),NOT(ISBLANK(VLOOKUP($F41,'Tier 2 Allowances'!$A$2:$W$6, 23,FALSE)))),VLOOKUP(AX$3,'Tier 2 Allowances'!$B$14:$C$34,2,FALSE),0)</f>
        <v>0</v>
      </c>
      <c r="BA41" s="22">
        <f t="shared" si="0"/>
        <v>14</v>
      </c>
      <c r="BC41" s="22">
        <f t="shared" si="1"/>
        <v>10</v>
      </c>
      <c r="BE41" s="22">
        <f t="shared" si="2"/>
        <v>0</v>
      </c>
      <c r="BG41" s="22">
        <f t="shared" si="3"/>
        <v>0</v>
      </c>
      <c r="BH41" s="20" t="str">
        <f t="shared" si="7"/>
        <v/>
      </c>
      <c r="BI41" s="22" t="str">
        <f t="shared" si="4"/>
        <v/>
      </c>
      <c r="BJ41" s="19"/>
      <c r="BK41" s="19"/>
      <c r="BL41" s="22" t="str">
        <f t="shared" si="5"/>
        <v/>
      </c>
      <c r="BM41" s="22" t="str">
        <f t="shared" si="6"/>
        <v/>
      </c>
      <c r="BN41" s="19"/>
      <c r="BO41" s="99"/>
    </row>
    <row r="42" spans="5:67" x14ac:dyDescent="0.2">
      <c r="E42" s="17"/>
      <c r="G42" s="20">
        <f>IF(ISBLANK(F42),0,VLOOKUP($F42,'Tier 2 Allowances'!$A$2:$B$6,2,FALSE))</f>
        <v>0</v>
      </c>
      <c r="K42" s="20">
        <f>IF(NOT(ISBLANK(VLOOKUP($F42,'Tier 2 Allowances'!$A$2:$T$6,3,FALSE))),IF(J42=2,2* VLOOKUP(J$3,'Tier 2 Allowances'!$B$14:$C$31,2,FALSE),(IF(NOT(ISBLANK(J42)), VLOOKUP(J$3,'Tier 2 Allowances'!$B$14:$C$31,2,FALSE),0))),0)</f>
        <v>0</v>
      </c>
      <c r="M42" s="20">
        <f>IF(NOT(ISBLANK(VLOOKUP($F42,'Tier 2 Allowances'!$A$2:$T$6,4,FALSE))),IF(L42=2,2* VLOOKUP(L$3,'Tier 2 Allowances'!$B$14:$C$31,2,FALSE),(IF(NOT(ISBLANK(L42)), VLOOKUP(L$3,'Tier 2 Allowances'!$B$14:$C$31,2,FALSE),0))),0)</f>
        <v>0</v>
      </c>
      <c r="O42" s="20">
        <f>IF(AND(NOT(ISBLANK(N42)),NOT(ISBLANK(VLOOKUP($F42,'Tier 2 Allowances'!$A$2:$M$6,5,FALSE)))),VLOOKUP(N$3,'Tier 2 Allowances'!$B$14:$C$31,2,FALSE),0)</f>
        <v>0</v>
      </c>
      <c r="Q42" s="20">
        <f>IF(AND(NOT(ISBLANK(P42)),ISBLANK(R42),NOT(ISBLANK(VLOOKUP($F42,'Tier 2 Allowances'!$A$2:$M$6,6,FALSE)))),VLOOKUP(P$3,'Tier 2 Allowances'!$B$14:$C$31,2,FALSE),0)</f>
        <v>0</v>
      </c>
      <c r="S42" s="20">
        <f>IF(AND(NOT(ISBLANK(R42)),NOT(ISBLANK(VLOOKUP($F42,'Tier 2 Allowances'!$A$2:$M$6,7,FALSE)))),VLOOKUP(R$3,'Tier 2 Allowances'!$B$14:$C$31,2,FALSE),0)</f>
        <v>0</v>
      </c>
      <c r="U42" s="20">
        <f>IF(AND(NOT(ISBLANK(T42)),NOT(ISBLANK(VLOOKUP($F42,'Tier 2 Allowances'!$A$2:$M$6,8,FALSE)))),VLOOKUP(T$3,'Tier 2 Allowances'!$B$14:$C$31,2,FALSE),0)</f>
        <v>0</v>
      </c>
      <c r="W42" s="20">
        <f>IF(AND(NOT(ISBLANK(V42)),ISBLANK(AB42),NOT(ISBLANK(VLOOKUP($F42,'Tier 2 Allowances'!$A$2:$M$6, 9,FALSE)))),VLOOKUP(V$3,'Tier 2 Allowances'!$B$14:$C$31,2,FALSE),0)</f>
        <v>0</v>
      </c>
      <c r="Y42" s="20">
        <f>IF(AND(NOT(ISBLANK(X42)),NOT(ISBLANK(VLOOKUP($F42,'Tier 2 Allowances'!$A$2:$M$6, 10,FALSE)))),VLOOKUP(X$3,'Tier 2 Allowances'!$B$14:$C$31,2,FALSE),0)</f>
        <v>0</v>
      </c>
      <c r="AA42" s="20">
        <f>IF(AND(NOT(ISBLANK(Z42)),ISBLANK(AB42),NOT(ISBLANK(VLOOKUP($F42,'Tier 2 Allowances'!$A$2:$M$6, 11,FALSE)))),VLOOKUP(Z$3,'Tier 2 Allowances'!$B$14:$C$31,2,FALSE),0)</f>
        <v>0</v>
      </c>
      <c r="AC42" s="20">
        <f>IF(AND(NOT(ISBLANK(AB42)),NOT(ISBLANK(VLOOKUP($F42,'Tier 2 Allowances'!$A$2:$M$6, 12,FALSE)))),VLOOKUP(AB$3,'Tier 2 Allowances'!$B$14:$C$31,2,FALSE),0)</f>
        <v>0</v>
      </c>
      <c r="AE42" s="20">
        <f>IF(AND(NOT(ISBLANK(AD42)),NOT(ISBLANK(VLOOKUP($F42,'Tier 2 Allowances'!$A$2:$M$6, 13,FALSE)))),VLOOKUP(AD$3,'Tier 2 Allowances'!$B$14:$C$31,2,FALSE),0)</f>
        <v>0</v>
      </c>
      <c r="AG42" s="20">
        <f>IF(AND(NOT(ISBLANK(AF42)),NOT(ISBLANK(VLOOKUP($F42,'Tier 2 Allowances'!$A$2:$M$6, 14,FALSE)))),VLOOKUP(AD$3,'Tier 2 Allowances'!$B$14:$C$31,2,FALSE),0)</f>
        <v>0</v>
      </c>
      <c r="AI42" s="20">
        <f>IF(AND(NOT(ISBLANK(AH42)),NOT(ISBLANK(VLOOKUP($F42,'Tier 2 Allowances'!$A$2:$M$6, 15,FALSE)))),VLOOKUP(AH$3,'Tier 2 Allowances'!$B$14:$C$31,2,FALSE),0)</f>
        <v>0</v>
      </c>
      <c r="AK42" s="20">
        <f>IF(AND(NOT(ISBLANK(AJ42)),NOT(ISBLANK(VLOOKUP($F42,'Tier 2 Allowances'!$A$2:$M$6, 18,FALSE)))),AJ42*VLOOKUP(AJ$3,'Tier 2 Allowances'!$B$14:$C$31,2,FALSE),0)</f>
        <v>0</v>
      </c>
      <c r="AM42" s="20">
        <f>IF(AND(NOT(ISBLANK(AL42)),NOT(ISBLANK(VLOOKUP($F42,'Tier 2 Allowances'!$A$2:$M$6, 17,FALSE)))),VLOOKUP(AL$3,'Tier 2 Allowances'!$B$14:$C$31,2,FALSE),0)</f>
        <v>0</v>
      </c>
      <c r="AO42" s="20">
        <f>IF(AND(NOT(ISBLANK(AN42)),NOT(ISBLANK(VLOOKUP($F42,'Tier 2 Allowances'!$A$2:$M$6, 18,FALSE)))),AN42*VLOOKUP(AN$3,'Tier 2 Allowances'!$B$14:$C$31,2,FALSE),0)</f>
        <v>0</v>
      </c>
      <c r="AQ42" s="20">
        <f>IF(AND(NOT(ISBLANK(AP42)),NOT(ISBLANK(VLOOKUP($F42,'Tier 2 Allowances'!$A$2:$M$6, 19,FALSE)))),AP42*VLOOKUP(AP$3,'Tier 2 Allowances'!$B$14:$C$31,2,FALSE),0)</f>
        <v>0</v>
      </c>
      <c r="AS42" s="20">
        <f>IF(AND(NOT(ISBLANK(AR42)),NOT(ISBLANK(VLOOKUP($F42,'Tier 2 Allowances'!$A$2:$M$6, 20,FALSE)))),VLOOKUP(AR$3,'Tier 2 Allowances'!$B$14:$C$31,2,FALSE),0)</f>
        <v>0</v>
      </c>
      <c r="AU42" s="20">
        <f>IF(AND(NOT(ISBLANK(AT42)),NOT(ISBLANK(VLOOKUP($F42,'Tier 2 Allowances'!$A$2:$W$6, 21,FALSE)))),VLOOKUP(AT$3,'Tier 2 Allowances'!$B$14:$C$34,2,FALSE),0)</f>
        <v>0</v>
      </c>
      <c r="AW42" s="20">
        <f>IF(AND(NOT(ISBLANK(AV42)),NOT(ISBLANK(VLOOKUP($F42,'Tier 2 Allowances'!$A$2:$W$6, 22,FALSE)))),VLOOKUP(AV$3,'Tier 2 Allowances'!$B$14:$C$34,2,FALSE),0)</f>
        <v>0</v>
      </c>
      <c r="AY42" s="20">
        <f>IF(AND(NOT(ISBLANK(AX42)),NOT(ISBLANK(VLOOKUP($F42,'Tier 2 Allowances'!$A$2:$W$6, 23,FALSE)))),VLOOKUP(AX$3,'Tier 2 Allowances'!$B$14:$C$34,2,FALSE),0)</f>
        <v>0</v>
      </c>
      <c r="BA42" s="22">
        <f t="shared" si="0"/>
        <v>14</v>
      </c>
      <c r="BC42" s="22">
        <f t="shared" si="1"/>
        <v>10</v>
      </c>
      <c r="BE42" s="22">
        <f t="shared" si="2"/>
        <v>0</v>
      </c>
      <c r="BG42" s="22">
        <f t="shared" si="3"/>
        <v>0</v>
      </c>
      <c r="BH42" s="20" t="str">
        <f t="shared" si="7"/>
        <v/>
      </c>
      <c r="BI42" s="22" t="str">
        <f t="shared" si="4"/>
        <v/>
      </c>
      <c r="BJ42" s="19"/>
      <c r="BK42" s="19"/>
      <c r="BL42" s="22" t="str">
        <f t="shared" si="5"/>
        <v/>
      </c>
      <c r="BM42" s="22" t="str">
        <f t="shared" si="6"/>
        <v/>
      </c>
      <c r="BN42" s="19"/>
      <c r="BO42" s="99"/>
    </row>
    <row r="43" spans="5:67" x14ac:dyDescent="0.2">
      <c r="E43" s="17"/>
      <c r="G43" s="20">
        <f>IF(ISBLANK(F43),0,VLOOKUP($F43,'Tier 2 Allowances'!$A$2:$B$6,2,FALSE))</f>
        <v>0</v>
      </c>
      <c r="K43" s="20">
        <f>IF(NOT(ISBLANK(VLOOKUP($F43,'Tier 2 Allowances'!$A$2:$T$6,3,FALSE))),IF(J43=2,2* VLOOKUP(J$3,'Tier 2 Allowances'!$B$14:$C$31,2,FALSE),(IF(NOT(ISBLANK(J43)), VLOOKUP(J$3,'Tier 2 Allowances'!$B$14:$C$31,2,FALSE),0))),0)</f>
        <v>0</v>
      </c>
      <c r="M43" s="20">
        <f>IF(NOT(ISBLANK(VLOOKUP($F43,'Tier 2 Allowances'!$A$2:$T$6,4,FALSE))),IF(L43=2,2* VLOOKUP(L$3,'Tier 2 Allowances'!$B$14:$C$31,2,FALSE),(IF(NOT(ISBLANK(L43)), VLOOKUP(L$3,'Tier 2 Allowances'!$B$14:$C$31,2,FALSE),0))),0)</f>
        <v>0</v>
      </c>
      <c r="O43" s="20">
        <f>IF(AND(NOT(ISBLANK(N43)),NOT(ISBLANK(VLOOKUP($F43,'Tier 2 Allowances'!$A$2:$M$6,5,FALSE)))),VLOOKUP(N$3,'Tier 2 Allowances'!$B$14:$C$31,2,FALSE),0)</f>
        <v>0</v>
      </c>
      <c r="Q43" s="20">
        <f>IF(AND(NOT(ISBLANK(P43)),ISBLANK(R43),NOT(ISBLANK(VLOOKUP($F43,'Tier 2 Allowances'!$A$2:$M$6,6,FALSE)))),VLOOKUP(P$3,'Tier 2 Allowances'!$B$14:$C$31,2,FALSE),0)</f>
        <v>0</v>
      </c>
      <c r="S43" s="20">
        <f>IF(AND(NOT(ISBLANK(R43)),NOT(ISBLANK(VLOOKUP($F43,'Tier 2 Allowances'!$A$2:$M$6,7,FALSE)))),VLOOKUP(R$3,'Tier 2 Allowances'!$B$14:$C$31,2,FALSE),0)</f>
        <v>0</v>
      </c>
      <c r="U43" s="20">
        <f>IF(AND(NOT(ISBLANK(T43)),NOT(ISBLANK(VLOOKUP($F43,'Tier 2 Allowances'!$A$2:$M$6,8,FALSE)))),VLOOKUP(T$3,'Tier 2 Allowances'!$B$14:$C$31,2,FALSE),0)</f>
        <v>0</v>
      </c>
      <c r="W43" s="20">
        <f>IF(AND(NOT(ISBLANK(V43)),ISBLANK(AB43),NOT(ISBLANK(VLOOKUP($F43,'Tier 2 Allowances'!$A$2:$M$6, 9,FALSE)))),VLOOKUP(V$3,'Tier 2 Allowances'!$B$14:$C$31,2,FALSE),0)</f>
        <v>0</v>
      </c>
      <c r="Y43" s="20">
        <f>IF(AND(NOT(ISBLANK(X43)),NOT(ISBLANK(VLOOKUP($F43,'Tier 2 Allowances'!$A$2:$M$6, 10,FALSE)))),VLOOKUP(X$3,'Tier 2 Allowances'!$B$14:$C$31,2,FALSE),0)</f>
        <v>0</v>
      </c>
      <c r="AA43" s="20">
        <f>IF(AND(NOT(ISBLANK(Z43)),ISBLANK(AB43),NOT(ISBLANK(VLOOKUP($F43,'Tier 2 Allowances'!$A$2:$M$6, 11,FALSE)))),VLOOKUP(Z$3,'Tier 2 Allowances'!$B$14:$C$31,2,FALSE),0)</f>
        <v>0</v>
      </c>
      <c r="AC43" s="20">
        <f>IF(AND(NOT(ISBLANK(AB43)),NOT(ISBLANK(VLOOKUP($F43,'Tier 2 Allowances'!$A$2:$M$6, 12,FALSE)))),VLOOKUP(AB$3,'Tier 2 Allowances'!$B$14:$C$31,2,FALSE),0)</f>
        <v>0</v>
      </c>
      <c r="AE43" s="20">
        <f>IF(AND(NOT(ISBLANK(AD43)),NOT(ISBLANK(VLOOKUP($F43,'Tier 2 Allowances'!$A$2:$M$6, 13,FALSE)))),VLOOKUP(AD$3,'Tier 2 Allowances'!$B$14:$C$31,2,FALSE),0)</f>
        <v>0</v>
      </c>
      <c r="AG43" s="20">
        <f>IF(AND(NOT(ISBLANK(AF43)),NOT(ISBLANK(VLOOKUP($F43,'Tier 2 Allowances'!$A$2:$M$6, 14,FALSE)))),VLOOKUP(AD$3,'Tier 2 Allowances'!$B$14:$C$31,2,FALSE),0)</f>
        <v>0</v>
      </c>
      <c r="AI43" s="20">
        <f>IF(AND(NOT(ISBLANK(AH43)),NOT(ISBLANK(VLOOKUP($F43,'Tier 2 Allowances'!$A$2:$M$6, 15,FALSE)))),VLOOKUP(AH$3,'Tier 2 Allowances'!$B$14:$C$31,2,FALSE),0)</f>
        <v>0</v>
      </c>
      <c r="AK43" s="20">
        <f>IF(AND(NOT(ISBLANK(AJ43)),NOT(ISBLANK(VLOOKUP($F43,'Tier 2 Allowances'!$A$2:$M$6, 18,FALSE)))),AJ43*VLOOKUP(AJ$3,'Tier 2 Allowances'!$B$14:$C$31,2,FALSE),0)</f>
        <v>0</v>
      </c>
      <c r="AM43" s="20">
        <f>IF(AND(NOT(ISBLANK(AL43)),NOT(ISBLANK(VLOOKUP($F43,'Tier 2 Allowances'!$A$2:$M$6, 17,FALSE)))),VLOOKUP(AL$3,'Tier 2 Allowances'!$B$14:$C$31,2,FALSE),0)</f>
        <v>0</v>
      </c>
      <c r="AO43" s="20">
        <f>IF(AND(NOT(ISBLANK(AN43)),NOT(ISBLANK(VLOOKUP($F43,'Tier 2 Allowances'!$A$2:$M$6, 18,FALSE)))),AN43*VLOOKUP(AN$3,'Tier 2 Allowances'!$B$14:$C$31,2,FALSE),0)</f>
        <v>0</v>
      </c>
      <c r="AQ43" s="20">
        <f>IF(AND(NOT(ISBLANK(AP43)),NOT(ISBLANK(VLOOKUP($F43,'Tier 2 Allowances'!$A$2:$M$6, 19,FALSE)))),AP43*VLOOKUP(AP$3,'Tier 2 Allowances'!$B$14:$C$31,2,FALSE),0)</f>
        <v>0</v>
      </c>
      <c r="AS43" s="20">
        <f>IF(AND(NOT(ISBLANK(AR43)),NOT(ISBLANK(VLOOKUP($F43,'Tier 2 Allowances'!$A$2:$M$6, 20,FALSE)))),VLOOKUP(AR$3,'Tier 2 Allowances'!$B$14:$C$31,2,FALSE),0)</f>
        <v>0</v>
      </c>
      <c r="AU43" s="20">
        <f>IF(AND(NOT(ISBLANK(AT43)),NOT(ISBLANK(VLOOKUP($F43,'Tier 2 Allowances'!$A$2:$W$6, 21,FALSE)))),VLOOKUP(AT$3,'Tier 2 Allowances'!$B$14:$C$34,2,FALSE),0)</f>
        <v>0</v>
      </c>
      <c r="AW43" s="20">
        <f>IF(AND(NOT(ISBLANK(AV43)),NOT(ISBLANK(VLOOKUP($F43,'Tier 2 Allowances'!$A$2:$W$6, 22,FALSE)))),VLOOKUP(AV$3,'Tier 2 Allowances'!$B$14:$C$34,2,FALSE),0)</f>
        <v>0</v>
      </c>
      <c r="AY43" s="20">
        <f>IF(AND(NOT(ISBLANK(AX43)),NOT(ISBLANK(VLOOKUP($F43,'Tier 2 Allowances'!$A$2:$W$6, 23,FALSE)))),VLOOKUP(AX$3,'Tier 2 Allowances'!$B$14:$C$34,2,FALSE),0)</f>
        <v>0</v>
      </c>
      <c r="BA43" s="22">
        <f t="shared" si="0"/>
        <v>14</v>
      </c>
      <c r="BC43" s="22">
        <f t="shared" si="1"/>
        <v>10</v>
      </c>
      <c r="BE43" s="22">
        <f t="shared" si="2"/>
        <v>0</v>
      </c>
      <c r="BG43" s="22">
        <f t="shared" si="3"/>
        <v>0</v>
      </c>
      <c r="BH43" s="20" t="str">
        <f t="shared" si="7"/>
        <v/>
      </c>
      <c r="BI43" s="22" t="str">
        <f t="shared" si="4"/>
        <v/>
      </c>
      <c r="BJ43" s="19"/>
      <c r="BK43" s="19"/>
      <c r="BL43" s="22" t="str">
        <f t="shared" si="5"/>
        <v/>
      </c>
      <c r="BM43" s="22" t="str">
        <f t="shared" si="6"/>
        <v/>
      </c>
      <c r="BN43" s="19"/>
      <c r="BO43" s="99"/>
    </row>
    <row r="44" spans="5:67" x14ac:dyDescent="0.2">
      <c r="E44" s="17"/>
      <c r="G44" s="20">
        <f>IF(ISBLANK(F44),0,VLOOKUP($F44,'Tier 2 Allowances'!$A$2:$B$6,2,FALSE))</f>
        <v>0</v>
      </c>
      <c r="K44" s="20">
        <f>IF(NOT(ISBLANK(VLOOKUP($F44,'Tier 2 Allowances'!$A$2:$T$6,3,FALSE))),IF(J44=2,2* VLOOKUP(J$3,'Tier 2 Allowances'!$B$14:$C$31,2,FALSE),(IF(NOT(ISBLANK(J44)), VLOOKUP(J$3,'Tier 2 Allowances'!$B$14:$C$31,2,FALSE),0))),0)</f>
        <v>0</v>
      </c>
      <c r="M44" s="20">
        <f>IF(NOT(ISBLANK(VLOOKUP($F44,'Tier 2 Allowances'!$A$2:$T$6,4,FALSE))),IF(L44=2,2* VLOOKUP(L$3,'Tier 2 Allowances'!$B$14:$C$31,2,FALSE),(IF(NOT(ISBLANK(L44)), VLOOKUP(L$3,'Tier 2 Allowances'!$B$14:$C$31,2,FALSE),0))),0)</f>
        <v>0</v>
      </c>
      <c r="O44" s="20">
        <f>IF(AND(NOT(ISBLANK(N44)),NOT(ISBLANK(VLOOKUP($F44,'Tier 2 Allowances'!$A$2:$M$6,5,FALSE)))),VLOOKUP(N$3,'Tier 2 Allowances'!$B$14:$C$31,2,FALSE),0)</f>
        <v>0</v>
      </c>
      <c r="Q44" s="20">
        <f>IF(AND(NOT(ISBLANK(P44)),ISBLANK(R44),NOT(ISBLANK(VLOOKUP($F44,'Tier 2 Allowances'!$A$2:$M$6,6,FALSE)))),VLOOKUP(P$3,'Tier 2 Allowances'!$B$14:$C$31,2,FALSE),0)</f>
        <v>0</v>
      </c>
      <c r="S44" s="20">
        <f>IF(AND(NOT(ISBLANK(R44)),NOT(ISBLANK(VLOOKUP($F44,'Tier 2 Allowances'!$A$2:$M$6,7,FALSE)))),VLOOKUP(R$3,'Tier 2 Allowances'!$B$14:$C$31,2,FALSE),0)</f>
        <v>0</v>
      </c>
      <c r="U44" s="20">
        <f>IF(AND(NOT(ISBLANK(T44)),NOT(ISBLANK(VLOOKUP($F44,'Tier 2 Allowances'!$A$2:$M$6,8,FALSE)))),VLOOKUP(T$3,'Tier 2 Allowances'!$B$14:$C$31,2,FALSE),0)</f>
        <v>0</v>
      </c>
      <c r="W44" s="20">
        <f>IF(AND(NOT(ISBLANK(V44)),ISBLANK(AB44),NOT(ISBLANK(VLOOKUP($F44,'Tier 2 Allowances'!$A$2:$M$6, 9,FALSE)))),VLOOKUP(V$3,'Tier 2 Allowances'!$B$14:$C$31,2,FALSE),0)</f>
        <v>0</v>
      </c>
      <c r="Y44" s="20">
        <f>IF(AND(NOT(ISBLANK(X44)),NOT(ISBLANK(VLOOKUP($F44,'Tier 2 Allowances'!$A$2:$M$6, 10,FALSE)))),VLOOKUP(X$3,'Tier 2 Allowances'!$B$14:$C$31,2,FALSE),0)</f>
        <v>0</v>
      </c>
      <c r="AA44" s="20">
        <f>IF(AND(NOT(ISBLANK(Z44)),ISBLANK(AB44),NOT(ISBLANK(VLOOKUP($F44,'Tier 2 Allowances'!$A$2:$M$6, 11,FALSE)))),VLOOKUP(Z$3,'Tier 2 Allowances'!$B$14:$C$31,2,FALSE),0)</f>
        <v>0</v>
      </c>
      <c r="AC44" s="20">
        <f>IF(AND(NOT(ISBLANK(AB44)),NOT(ISBLANK(VLOOKUP($F44,'Tier 2 Allowances'!$A$2:$M$6, 12,FALSE)))),VLOOKUP(AB$3,'Tier 2 Allowances'!$B$14:$C$31,2,FALSE),0)</f>
        <v>0</v>
      </c>
      <c r="AE44" s="20">
        <f>IF(AND(NOT(ISBLANK(AD44)),NOT(ISBLANK(VLOOKUP($F44,'Tier 2 Allowances'!$A$2:$M$6, 13,FALSE)))),VLOOKUP(AD$3,'Tier 2 Allowances'!$B$14:$C$31,2,FALSE),0)</f>
        <v>0</v>
      </c>
      <c r="AG44" s="20">
        <f>IF(AND(NOT(ISBLANK(AF44)),NOT(ISBLANK(VLOOKUP($F44,'Tier 2 Allowances'!$A$2:$M$6, 14,FALSE)))),VLOOKUP(AD$3,'Tier 2 Allowances'!$B$14:$C$31,2,FALSE),0)</f>
        <v>0</v>
      </c>
      <c r="AI44" s="20">
        <f>IF(AND(NOT(ISBLANK(AH44)),NOT(ISBLANK(VLOOKUP($F44,'Tier 2 Allowances'!$A$2:$M$6, 15,FALSE)))),VLOOKUP(AH$3,'Tier 2 Allowances'!$B$14:$C$31,2,FALSE),0)</f>
        <v>0</v>
      </c>
      <c r="AK44" s="20">
        <f>IF(AND(NOT(ISBLANK(AJ44)),NOT(ISBLANK(VLOOKUP($F44,'Tier 2 Allowances'!$A$2:$M$6, 18,FALSE)))),AJ44*VLOOKUP(AJ$3,'Tier 2 Allowances'!$B$14:$C$31,2,FALSE),0)</f>
        <v>0</v>
      </c>
      <c r="AM44" s="20">
        <f>IF(AND(NOT(ISBLANK(AL44)),NOT(ISBLANK(VLOOKUP($F44,'Tier 2 Allowances'!$A$2:$M$6, 17,FALSE)))),VLOOKUP(AL$3,'Tier 2 Allowances'!$B$14:$C$31,2,FALSE),0)</f>
        <v>0</v>
      </c>
      <c r="AO44" s="20">
        <f>IF(AND(NOT(ISBLANK(AN44)),NOT(ISBLANK(VLOOKUP($F44,'Tier 2 Allowances'!$A$2:$M$6, 18,FALSE)))),AN44*VLOOKUP(AN$3,'Tier 2 Allowances'!$B$14:$C$31,2,FALSE),0)</f>
        <v>0</v>
      </c>
      <c r="AQ44" s="20">
        <f>IF(AND(NOT(ISBLANK(AP44)),NOT(ISBLANK(VLOOKUP($F44,'Tier 2 Allowances'!$A$2:$M$6, 19,FALSE)))),AP44*VLOOKUP(AP$3,'Tier 2 Allowances'!$B$14:$C$31,2,FALSE),0)</f>
        <v>0</v>
      </c>
      <c r="AS44" s="20">
        <f>IF(AND(NOT(ISBLANK(AR44)),NOT(ISBLANK(VLOOKUP($F44,'Tier 2 Allowances'!$A$2:$M$6, 20,FALSE)))),VLOOKUP(AR$3,'Tier 2 Allowances'!$B$14:$C$31,2,FALSE),0)</f>
        <v>0</v>
      </c>
      <c r="AU44" s="20">
        <f>IF(AND(NOT(ISBLANK(AT44)),NOT(ISBLANK(VLOOKUP($F44,'Tier 2 Allowances'!$A$2:$W$6, 21,FALSE)))),VLOOKUP(AT$3,'Tier 2 Allowances'!$B$14:$C$34,2,FALSE),0)</f>
        <v>0</v>
      </c>
      <c r="AW44" s="20">
        <f>IF(AND(NOT(ISBLANK(AV44)),NOT(ISBLANK(VLOOKUP($F44,'Tier 2 Allowances'!$A$2:$W$6, 22,FALSE)))),VLOOKUP(AV$3,'Tier 2 Allowances'!$B$14:$C$34,2,FALSE),0)</f>
        <v>0</v>
      </c>
      <c r="AY44" s="20">
        <f>IF(AND(NOT(ISBLANK(AX44)),NOT(ISBLANK(VLOOKUP($F44,'Tier 2 Allowances'!$A$2:$W$6, 23,FALSE)))),VLOOKUP(AX$3,'Tier 2 Allowances'!$B$14:$C$34,2,FALSE),0)</f>
        <v>0</v>
      </c>
      <c r="BA44" s="22">
        <f t="shared" si="0"/>
        <v>14</v>
      </c>
      <c r="BC44" s="22">
        <f t="shared" si="1"/>
        <v>10</v>
      </c>
      <c r="BE44" s="22">
        <f t="shared" si="2"/>
        <v>0</v>
      </c>
      <c r="BG44" s="22">
        <f t="shared" si="3"/>
        <v>0</v>
      </c>
      <c r="BH44" s="20" t="str">
        <f t="shared" si="7"/>
        <v/>
      </c>
      <c r="BI44" s="22" t="str">
        <f t="shared" si="4"/>
        <v/>
      </c>
      <c r="BJ44" s="19"/>
      <c r="BK44" s="19"/>
      <c r="BL44" s="22" t="str">
        <f t="shared" si="5"/>
        <v/>
      </c>
      <c r="BM44" s="22" t="str">
        <f t="shared" si="6"/>
        <v/>
      </c>
      <c r="BN44" s="19"/>
      <c r="BO44" s="99"/>
    </row>
    <row r="45" spans="5:67" x14ac:dyDescent="0.2">
      <c r="E45" s="17"/>
      <c r="G45" s="20">
        <f>IF(ISBLANK(F45),0,VLOOKUP($F45,'Tier 2 Allowances'!$A$2:$B$6,2,FALSE))</f>
        <v>0</v>
      </c>
      <c r="K45" s="20">
        <f>IF(NOT(ISBLANK(VLOOKUP($F45,'Tier 2 Allowances'!$A$2:$T$6,3,FALSE))),IF(J45=2,2* VLOOKUP(J$3,'Tier 2 Allowances'!$B$14:$C$31,2,FALSE),(IF(NOT(ISBLANK(J45)), VLOOKUP(J$3,'Tier 2 Allowances'!$B$14:$C$31,2,FALSE),0))),0)</f>
        <v>0</v>
      </c>
      <c r="M45" s="20">
        <f>IF(NOT(ISBLANK(VLOOKUP($F45,'Tier 2 Allowances'!$A$2:$T$6,4,FALSE))),IF(L45=2,2* VLOOKUP(L$3,'Tier 2 Allowances'!$B$14:$C$31,2,FALSE),(IF(NOT(ISBLANK(L45)), VLOOKUP(L$3,'Tier 2 Allowances'!$B$14:$C$31,2,FALSE),0))),0)</f>
        <v>0</v>
      </c>
      <c r="O45" s="20">
        <f>IF(AND(NOT(ISBLANK(N45)),NOT(ISBLANK(VLOOKUP($F45,'Tier 2 Allowances'!$A$2:$M$6,5,FALSE)))),VLOOKUP(N$3,'Tier 2 Allowances'!$B$14:$C$31,2,FALSE),0)</f>
        <v>0</v>
      </c>
      <c r="Q45" s="20">
        <f>IF(AND(NOT(ISBLANK(P45)),ISBLANK(R45),NOT(ISBLANK(VLOOKUP($F45,'Tier 2 Allowances'!$A$2:$M$6,6,FALSE)))),VLOOKUP(P$3,'Tier 2 Allowances'!$B$14:$C$31,2,FALSE),0)</f>
        <v>0</v>
      </c>
      <c r="S45" s="20">
        <f>IF(AND(NOT(ISBLANK(R45)),NOT(ISBLANK(VLOOKUP($F45,'Tier 2 Allowances'!$A$2:$M$6,7,FALSE)))),VLOOKUP(R$3,'Tier 2 Allowances'!$B$14:$C$31,2,FALSE),0)</f>
        <v>0</v>
      </c>
      <c r="U45" s="20">
        <f>IF(AND(NOT(ISBLANK(T45)),NOT(ISBLANK(VLOOKUP($F45,'Tier 2 Allowances'!$A$2:$M$6,8,FALSE)))),VLOOKUP(T$3,'Tier 2 Allowances'!$B$14:$C$31,2,FALSE),0)</f>
        <v>0</v>
      </c>
      <c r="W45" s="20">
        <f>IF(AND(NOT(ISBLANK(V45)),ISBLANK(AB45),NOT(ISBLANK(VLOOKUP($F45,'Tier 2 Allowances'!$A$2:$M$6, 9,FALSE)))),VLOOKUP(V$3,'Tier 2 Allowances'!$B$14:$C$31,2,FALSE),0)</f>
        <v>0</v>
      </c>
      <c r="Y45" s="20">
        <f>IF(AND(NOT(ISBLANK(X45)),NOT(ISBLANK(VLOOKUP($F45,'Tier 2 Allowances'!$A$2:$M$6, 10,FALSE)))),VLOOKUP(X$3,'Tier 2 Allowances'!$B$14:$C$31,2,FALSE),0)</f>
        <v>0</v>
      </c>
      <c r="AA45" s="20">
        <f>IF(AND(NOT(ISBLANK(Z45)),ISBLANK(AB45),NOT(ISBLANK(VLOOKUP($F45,'Tier 2 Allowances'!$A$2:$M$6, 11,FALSE)))),VLOOKUP(Z$3,'Tier 2 Allowances'!$B$14:$C$31,2,FALSE),0)</f>
        <v>0</v>
      </c>
      <c r="AC45" s="20">
        <f>IF(AND(NOT(ISBLANK(AB45)),NOT(ISBLANK(VLOOKUP($F45,'Tier 2 Allowances'!$A$2:$M$6, 12,FALSE)))),VLOOKUP(AB$3,'Tier 2 Allowances'!$B$14:$C$31,2,FALSE),0)</f>
        <v>0</v>
      </c>
      <c r="AE45" s="20">
        <f>IF(AND(NOT(ISBLANK(AD45)),NOT(ISBLANK(VLOOKUP($F45,'Tier 2 Allowances'!$A$2:$M$6, 13,FALSE)))),VLOOKUP(AD$3,'Tier 2 Allowances'!$B$14:$C$31,2,FALSE),0)</f>
        <v>0</v>
      </c>
      <c r="AG45" s="20">
        <f>IF(AND(NOT(ISBLANK(AF45)),NOT(ISBLANK(VLOOKUP($F45,'Tier 2 Allowances'!$A$2:$M$6, 14,FALSE)))),VLOOKUP(AD$3,'Tier 2 Allowances'!$B$14:$C$31,2,FALSE),0)</f>
        <v>0</v>
      </c>
      <c r="AI45" s="20">
        <f>IF(AND(NOT(ISBLANK(AH45)),NOT(ISBLANK(VLOOKUP($F45,'Tier 2 Allowances'!$A$2:$M$6, 15,FALSE)))),VLOOKUP(AH$3,'Tier 2 Allowances'!$B$14:$C$31,2,FALSE),0)</f>
        <v>0</v>
      </c>
      <c r="AK45" s="20">
        <f>IF(AND(NOT(ISBLANK(AJ45)),NOT(ISBLANK(VLOOKUP($F45,'Tier 2 Allowances'!$A$2:$M$6, 18,FALSE)))),AJ45*VLOOKUP(AJ$3,'Tier 2 Allowances'!$B$14:$C$31,2,FALSE),0)</f>
        <v>0</v>
      </c>
      <c r="AM45" s="20">
        <f>IF(AND(NOT(ISBLANK(AL45)),NOT(ISBLANK(VLOOKUP($F45,'Tier 2 Allowances'!$A$2:$M$6, 17,FALSE)))),VLOOKUP(AL$3,'Tier 2 Allowances'!$B$14:$C$31,2,FALSE),0)</f>
        <v>0</v>
      </c>
      <c r="AO45" s="20">
        <f>IF(AND(NOT(ISBLANK(AN45)),NOT(ISBLANK(VLOOKUP($F45,'Tier 2 Allowances'!$A$2:$M$6, 18,FALSE)))),AN45*VLOOKUP(AN$3,'Tier 2 Allowances'!$B$14:$C$31,2,FALSE),0)</f>
        <v>0</v>
      </c>
      <c r="AQ45" s="20">
        <f>IF(AND(NOT(ISBLANK(AP45)),NOT(ISBLANK(VLOOKUP($F45,'Tier 2 Allowances'!$A$2:$M$6, 19,FALSE)))),AP45*VLOOKUP(AP$3,'Tier 2 Allowances'!$B$14:$C$31,2,FALSE),0)</f>
        <v>0</v>
      </c>
      <c r="AS45" s="20">
        <f>IF(AND(NOT(ISBLANK(AR45)),NOT(ISBLANK(VLOOKUP($F45,'Tier 2 Allowances'!$A$2:$M$6, 20,FALSE)))),VLOOKUP(AR$3,'Tier 2 Allowances'!$B$14:$C$31,2,FALSE),0)</f>
        <v>0</v>
      </c>
      <c r="AU45" s="20">
        <f>IF(AND(NOT(ISBLANK(AT45)),NOT(ISBLANK(VLOOKUP($F45,'Tier 2 Allowances'!$A$2:$W$6, 21,FALSE)))),VLOOKUP(AT$3,'Tier 2 Allowances'!$B$14:$C$34,2,FALSE),0)</f>
        <v>0</v>
      </c>
      <c r="AW45" s="20">
        <f>IF(AND(NOT(ISBLANK(AV45)),NOT(ISBLANK(VLOOKUP($F45,'Tier 2 Allowances'!$A$2:$W$6, 22,FALSE)))),VLOOKUP(AV$3,'Tier 2 Allowances'!$B$14:$C$34,2,FALSE),0)</f>
        <v>0</v>
      </c>
      <c r="AY45" s="20">
        <f>IF(AND(NOT(ISBLANK(AX45)),NOT(ISBLANK(VLOOKUP($F45,'Tier 2 Allowances'!$A$2:$W$6, 23,FALSE)))),VLOOKUP(AX$3,'Tier 2 Allowances'!$B$14:$C$34,2,FALSE),0)</f>
        <v>0</v>
      </c>
      <c r="BA45" s="22">
        <f t="shared" si="0"/>
        <v>14</v>
      </c>
      <c r="BC45" s="22">
        <f t="shared" si="1"/>
        <v>10</v>
      </c>
      <c r="BE45" s="22">
        <f t="shared" si="2"/>
        <v>0</v>
      </c>
      <c r="BG45" s="22">
        <f t="shared" si="3"/>
        <v>0</v>
      </c>
      <c r="BH45" s="20" t="str">
        <f t="shared" si="7"/>
        <v/>
      </c>
      <c r="BI45" s="22" t="str">
        <f t="shared" si="4"/>
        <v/>
      </c>
      <c r="BJ45" s="19"/>
      <c r="BK45" s="19"/>
      <c r="BL45" s="22" t="str">
        <f t="shared" si="5"/>
        <v/>
      </c>
      <c r="BM45" s="22" t="str">
        <f t="shared" si="6"/>
        <v/>
      </c>
      <c r="BN45" s="19"/>
      <c r="BO45" s="99"/>
    </row>
    <row r="46" spans="5:67" x14ac:dyDescent="0.2">
      <c r="E46" s="17"/>
      <c r="G46" s="20">
        <f>IF(ISBLANK(F46),0,VLOOKUP($F46,'Tier 2 Allowances'!$A$2:$B$6,2,FALSE))</f>
        <v>0</v>
      </c>
      <c r="K46" s="20">
        <f>IF(NOT(ISBLANK(VLOOKUP($F46,'Tier 2 Allowances'!$A$2:$T$6,3,FALSE))),IF(J46=2,2* VLOOKUP(J$3,'Tier 2 Allowances'!$B$14:$C$31,2,FALSE),(IF(NOT(ISBLANK(J46)), VLOOKUP(J$3,'Tier 2 Allowances'!$B$14:$C$31,2,FALSE),0))),0)</f>
        <v>0</v>
      </c>
      <c r="M46" s="20">
        <f>IF(NOT(ISBLANK(VLOOKUP($F46,'Tier 2 Allowances'!$A$2:$T$6,4,FALSE))),IF(L46=2,2* VLOOKUP(L$3,'Tier 2 Allowances'!$B$14:$C$31,2,FALSE),(IF(NOT(ISBLANK(L46)), VLOOKUP(L$3,'Tier 2 Allowances'!$B$14:$C$31,2,FALSE),0))),0)</f>
        <v>0</v>
      </c>
      <c r="O46" s="20">
        <f>IF(AND(NOT(ISBLANK(N46)),NOT(ISBLANK(VLOOKUP($F46,'Tier 2 Allowances'!$A$2:$M$6,5,FALSE)))),VLOOKUP(N$3,'Tier 2 Allowances'!$B$14:$C$31,2,FALSE),0)</f>
        <v>0</v>
      </c>
      <c r="Q46" s="20">
        <f>IF(AND(NOT(ISBLANK(P46)),ISBLANK(R46),NOT(ISBLANK(VLOOKUP($F46,'Tier 2 Allowances'!$A$2:$M$6,6,FALSE)))),VLOOKUP(P$3,'Tier 2 Allowances'!$B$14:$C$31,2,FALSE),0)</f>
        <v>0</v>
      </c>
      <c r="S46" s="20">
        <f>IF(AND(NOT(ISBLANK(R46)),NOT(ISBLANK(VLOOKUP($F46,'Tier 2 Allowances'!$A$2:$M$6,7,FALSE)))),VLOOKUP(R$3,'Tier 2 Allowances'!$B$14:$C$31,2,FALSE),0)</f>
        <v>0</v>
      </c>
      <c r="U46" s="20">
        <f>IF(AND(NOT(ISBLANK(T46)),NOT(ISBLANK(VLOOKUP($F46,'Tier 2 Allowances'!$A$2:$M$6,8,FALSE)))),VLOOKUP(T$3,'Tier 2 Allowances'!$B$14:$C$31,2,FALSE),0)</f>
        <v>0</v>
      </c>
      <c r="W46" s="20">
        <f>IF(AND(NOT(ISBLANK(V46)),ISBLANK(AB46),NOT(ISBLANK(VLOOKUP($F46,'Tier 2 Allowances'!$A$2:$M$6, 9,FALSE)))),VLOOKUP(V$3,'Tier 2 Allowances'!$B$14:$C$31,2,FALSE),0)</f>
        <v>0</v>
      </c>
      <c r="Y46" s="20">
        <f>IF(AND(NOT(ISBLANK(X46)),NOT(ISBLANK(VLOOKUP($F46,'Tier 2 Allowances'!$A$2:$M$6, 10,FALSE)))),VLOOKUP(X$3,'Tier 2 Allowances'!$B$14:$C$31,2,FALSE),0)</f>
        <v>0</v>
      </c>
      <c r="AA46" s="20">
        <f>IF(AND(NOT(ISBLANK(Z46)),ISBLANK(AB46),NOT(ISBLANK(VLOOKUP($F46,'Tier 2 Allowances'!$A$2:$M$6, 11,FALSE)))),VLOOKUP(Z$3,'Tier 2 Allowances'!$B$14:$C$31,2,FALSE),0)</f>
        <v>0</v>
      </c>
      <c r="AC46" s="20">
        <f>IF(AND(NOT(ISBLANK(AB46)),NOT(ISBLANK(VLOOKUP($F46,'Tier 2 Allowances'!$A$2:$M$6, 12,FALSE)))),VLOOKUP(AB$3,'Tier 2 Allowances'!$B$14:$C$31,2,FALSE),0)</f>
        <v>0</v>
      </c>
      <c r="AE46" s="20">
        <f>IF(AND(NOT(ISBLANK(AD46)),NOT(ISBLANK(VLOOKUP($F46,'Tier 2 Allowances'!$A$2:$M$6, 13,FALSE)))),VLOOKUP(AD$3,'Tier 2 Allowances'!$B$14:$C$31,2,FALSE),0)</f>
        <v>0</v>
      </c>
      <c r="AG46" s="20">
        <f>IF(AND(NOT(ISBLANK(AF46)),NOT(ISBLANK(VLOOKUP($F46,'Tier 2 Allowances'!$A$2:$M$6, 14,FALSE)))),VLOOKUP(AD$3,'Tier 2 Allowances'!$B$14:$C$31,2,FALSE),0)</f>
        <v>0</v>
      </c>
      <c r="AI46" s="20">
        <f>IF(AND(NOT(ISBLANK(AH46)),NOT(ISBLANK(VLOOKUP($F46,'Tier 2 Allowances'!$A$2:$M$6, 15,FALSE)))),VLOOKUP(AH$3,'Tier 2 Allowances'!$B$14:$C$31,2,FALSE),0)</f>
        <v>0</v>
      </c>
      <c r="AK46" s="20">
        <f>IF(AND(NOT(ISBLANK(AJ46)),NOT(ISBLANK(VLOOKUP($F46,'Tier 2 Allowances'!$A$2:$M$6, 18,FALSE)))),AJ46*VLOOKUP(AJ$3,'Tier 2 Allowances'!$B$14:$C$31,2,FALSE),0)</f>
        <v>0</v>
      </c>
      <c r="AM46" s="20">
        <f>IF(AND(NOT(ISBLANK(AL46)),NOT(ISBLANK(VLOOKUP($F46,'Tier 2 Allowances'!$A$2:$M$6, 17,FALSE)))),VLOOKUP(AL$3,'Tier 2 Allowances'!$B$14:$C$31,2,FALSE),0)</f>
        <v>0</v>
      </c>
      <c r="AO46" s="20">
        <f>IF(AND(NOT(ISBLANK(AN46)),NOT(ISBLANK(VLOOKUP($F46,'Tier 2 Allowances'!$A$2:$M$6, 18,FALSE)))),AN46*VLOOKUP(AN$3,'Tier 2 Allowances'!$B$14:$C$31,2,FALSE),0)</f>
        <v>0</v>
      </c>
      <c r="AQ46" s="20">
        <f>IF(AND(NOT(ISBLANK(AP46)),NOT(ISBLANK(VLOOKUP($F46,'Tier 2 Allowances'!$A$2:$M$6, 19,FALSE)))),AP46*VLOOKUP(AP$3,'Tier 2 Allowances'!$B$14:$C$31,2,FALSE),0)</f>
        <v>0</v>
      </c>
      <c r="AS46" s="20">
        <f>IF(AND(NOT(ISBLANK(AR46)),NOT(ISBLANK(VLOOKUP($F46,'Tier 2 Allowances'!$A$2:$M$6, 20,FALSE)))),VLOOKUP(AR$3,'Tier 2 Allowances'!$B$14:$C$31,2,FALSE),0)</f>
        <v>0</v>
      </c>
      <c r="AU46" s="20">
        <f>IF(AND(NOT(ISBLANK(AT46)),NOT(ISBLANK(VLOOKUP($F46,'Tier 2 Allowances'!$A$2:$W$6, 21,FALSE)))),VLOOKUP(AT$3,'Tier 2 Allowances'!$B$14:$C$34,2,FALSE),0)</f>
        <v>0</v>
      </c>
      <c r="AW46" s="20">
        <f>IF(AND(NOT(ISBLANK(AV46)),NOT(ISBLANK(VLOOKUP($F46,'Tier 2 Allowances'!$A$2:$W$6, 22,FALSE)))),VLOOKUP(AV$3,'Tier 2 Allowances'!$B$14:$C$34,2,FALSE),0)</f>
        <v>0</v>
      </c>
      <c r="AY46" s="20">
        <f>IF(AND(NOT(ISBLANK(AX46)),NOT(ISBLANK(VLOOKUP($F46,'Tier 2 Allowances'!$A$2:$W$6, 23,FALSE)))),VLOOKUP(AX$3,'Tier 2 Allowances'!$B$14:$C$34,2,FALSE),0)</f>
        <v>0</v>
      </c>
      <c r="BA46" s="22">
        <f t="shared" si="0"/>
        <v>14</v>
      </c>
      <c r="BC46" s="22">
        <f t="shared" si="1"/>
        <v>10</v>
      </c>
      <c r="BE46" s="22">
        <f t="shared" si="2"/>
        <v>0</v>
      </c>
      <c r="BG46" s="22">
        <f t="shared" si="3"/>
        <v>0</v>
      </c>
      <c r="BH46" s="20" t="str">
        <f t="shared" si="7"/>
        <v/>
      </c>
      <c r="BI46" s="22" t="str">
        <f t="shared" si="4"/>
        <v/>
      </c>
      <c r="BJ46" s="19"/>
      <c r="BK46" s="19"/>
      <c r="BL46" s="22" t="str">
        <f t="shared" si="5"/>
        <v/>
      </c>
      <c r="BM46" s="22" t="str">
        <f t="shared" si="6"/>
        <v/>
      </c>
      <c r="BN46" s="19"/>
      <c r="BO46" s="99"/>
    </row>
    <row r="47" spans="5:67" x14ac:dyDescent="0.2">
      <c r="E47" s="17"/>
      <c r="G47" s="20">
        <f>IF(ISBLANK(F47),0,VLOOKUP($F47,'Tier 2 Allowances'!$A$2:$B$6,2,FALSE))</f>
        <v>0</v>
      </c>
      <c r="K47" s="20">
        <f>IF(NOT(ISBLANK(VLOOKUP($F47,'Tier 2 Allowances'!$A$2:$T$6,3,FALSE))),IF(J47=2,2* VLOOKUP(J$3,'Tier 2 Allowances'!$B$14:$C$31,2,FALSE),(IF(NOT(ISBLANK(J47)), VLOOKUP(J$3,'Tier 2 Allowances'!$B$14:$C$31,2,FALSE),0))),0)</f>
        <v>0</v>
      </c>
      <c r="M47" s="20">
        <f>IF(NOT(ISBLANK(VLOOKUP($F47,'Tier 2 Allowances'!$A$2:$T$6,4,FALSE))),IF(L47=2,2* VLOOKUP(L$3,'Tier 2 Allowances'!$B$14:$C$31,2,FALSE),(IF(NOT(ISBLANK(L47)), VLOOKUP(L$3,'Tier 2 Allowances'!$B$14:$C$31,2,FALSE),0))),0)</f>
        <v>0</v>
      </c>
      <c r="O47" s="20">
        <f>IF(AND(NOT(ISBLANK(N47)),NOT(ISBLANK(VLOOKUP($F47,'Tier 2 Allowances'!$A$2:$M$6,5,FALSE)))),VLOOKUP(N$3,'Tier 2 Allowances'!$B$14:$C$31,2,FALSE),0)</f>
        <v>0</v>
      </c>
      <c r="Q47" s="20">
        <f>IF(AND(NOT(ISBLANK(P47)),ISBLANK(R47),NOT(ISBLANK(VLOOKUP($F47,'Tier 2 Allowances'!$A$2:$M$6,6,FALSE)))),VLOOKUP(P$3,'Tier 2 Allowances'!$B$14:$C$31,2,FALSE),0)</f>
        <v>0</v>
      </c>
      <c r="S47" s="20">
        <f>IF(AND(NOT(ISBLANK(R47)),NOT(ISBLANK(VLOOKUP($F47,'Tier 2 Allowances'!$A$2:$M$6,7,FALSE)))),VLOOKUP(R$3,'Tier 2 Allowances'!$B$14:$C$31,2,FALSE),0)</f>
        <v>0</v>
      </c>
      <c r="U47" s="20">
        <f>IF(AND(NOT(ISBLANK(T47)),NOT(ISBLANK(VLOOKUP($F47,'Tier 2 Allowances'!$A$2:$M$6,8,FALSE)))),VLOOKUP(T$3,'Tier 2 Allowances'!$B$14:$C$31,2,FALSE),0)</f>
        <v>0</v>
      </c>
      <c r="W47" s="20">
        <f>IF(AND(NOT(ISBLANK(V47)),ISBLANK(AB47),NOT(ISBLANK(VLOOKUP($F47,'Tier 2 Allowances'!$A$2:$M$6, 9,FALSE)))),VLOOKUP(V$3,'Tier 2 Allowances'!$B$14:$C$31,2,FALSE),0)</f>
        <v>0</v>
      </c>
      <c r="Y47" s="20">
        <f>IF(AND(NOT(ISBLANK(X47)),NOT(ISBLANK(VLOOKUP($F47,'Tier 2 Allowances'!$A$2:$M$6, 10,FALSE)))),VLOOKUP(X$3,'Tier 2 Allowances'!$B$14:$C$31,2,FALSE),0)</f>
        <v>0</v>
      </c>
      <c r="AA47" s="20">
        <f>IF(AND(NOT(ISBLANK(Z47)),ISBLANK(AB47),NOT(ISBLANK(VLOOKUP($F47,'Tier 2 Allowances'!$A$2:$M$6, 11,FALSE)))),VLOOKUP(Z$3,'Tier 2 Allowances'!$B$14:$C$31,2,FALSE),0)</f>
        <v>0</v>
      </c>
      <c r="AC47" s="20">
        <f>IF(AND(NOT(ISBLANK(AB47)),NOT(ISBLANK(VLOOKUP($F47,'Tier 2 Allowances'!$A$2:$M$6, 12,FALSE)))),VLOOKUP(AB$3,'Tier 2 Allowances'!$B$14:$C$31,2,FALSE),0)</f>
        <v>0</v>
      </c>
      <c r="AE47" s="20">
        <f>IF(AND(NOT(ISBLANK(AD47)),NOT(ISBLANK(VLOOKUP($F47,'Tier 2 Allowances'!$A$2:$M$6, 13,FALSE)))),VLOOKUP(AD$3,'Tier 2 Allowances'!$B$14:$C$31,2,FALSE),0)</f>
        <v>0</v>
      </c>
      <c r="AG47" s="20">
        <f>IF(AND(NOT(ISBLANK(AF47)),NOT(ISBLANK(VLOOKUP($F47,'Tier 2 Allowances'!$A$2:$M$6, 14,FALSE)))),VLOOKUP(AD$3,'Tier 2 Allowances'!$B$14:$C$31,2,FALSE),0)</f>
        <v>0</v>
      </c>
      <c r="AI47" s="20">
        <f>IF(AND(NOT(ISBLANK(AH47)),NOT(ISBLANK(VLOOKUP($F47,'Tier 2 Allowances'!$A$2:$M$6, 15,FALSE)))),VLOOKUP(AH$3,'Tier 2 Allowances'!$B$14:$C$31,2,FALSE),0)</f>
        <v>0</v>
      </c>
      <c r="AK47" s="20">
        <f>IF(AND(NOT(ISBLANK(AJ47)),NOT(ISBLANK(VLOOKUP($F47,'Tier 2 Allowances'!$A$2:$M$6, 18,FALSE)))),AJ47*VLOOKUP(AJ$3,'Tier 2 Allowances'!$B$14:$C$31,2,FALSE),0)</f>
        <v>0</v>
      </c>
      <c r="AM47" s="20">
        <f>IF(AND(NOT(ISBLANK(AL47)),NOT(ISBLANK(VLOOKUP($F47,'Tier 2 Allowances'!$A$2:$M$6, 17,FALSE)))),VLOOKUP(AL$3,'Tier 2 Allowances'!$B$14:$C$31,2,FALSE),0)</f>
        <v>0</v>
      </c>
      <c r="AO47" s="20">
        <f>IF(AND(NOT(ISBLANK(AN47)),NOT(ISBLANK(VLOOKUP($F47,'Tier 2 Allowances'!$A$2:$M$6, 18,FALSE)))),AN47*VLOOKUP(AN$3,'Tier 2 Allowances'!$B$14:$C$31,2,FALSE),0)</f>
        <v>0</v>
      </c>
      <c r="AQ47" s="20">
        <f>IF(AND(NOT(ISBLANK(AP47)),NOT(ISBLANK(VLOOKUP($F47,'Tier 2 Allowances'!$A$2:$M$6, 19,FALSE)))),AP47*VLOOKUP(AP$3,'Tier 2 Allowances'!$B$14:$C$31,2,FALSE),0)</f>
        <v>0</v>
      </c>
      <c r="AS47" s="20">
        <f>IF(AND(NOT(ISBLANK(AR47)),NOT(ISBLANK(VLOOKUP($F47,'Tier 2 Allowances'!$A$2:$M$6, 20,FALSE)))),VLOOKUP(AR$3,'Tier 2 Allowances'!$B$14:$C$31,2,FALSE),0)</f>
        <v>0</v>
      </c>
      <c r="AU47" s="20">
        <f>IF(AND(NOT(ISBLANK(AT47)),NOT(ISBLANK(VLOOKUP($F47,'Tier 2 Allowances'!$A$2:$W$6, 21,FALSE)))),VLOOKUP(AT$3,'Tier 2 Allowances'!$B$14:$C$34,2,FALSE),0)</f>
        <v>0</v>
      </c>
      <c r="AW47" s="20">
        <f>IF(AND(NOT(ISBLANK(AV47)),NOT(ISBLANK(VLOOKUP($F47,'Tier 2 Allowances'!$A$2:$W$6, 22,FALSE)))),VLOOKUP(AV$3,'Tier 2 Allowances'!$B$14:$C$34,2,FALSE),0)</f>
        <v>0</v>
      </c>
      <c r="AY47" s="20">
        <f>IF(AND(NOT(ISBLANK(AX47)),NOT(ISBLANK(VLOOKUP($F47,'Tier 2 Allowances'!$A$2:$W$6, 23,FALSE)))),VLOOKUP(AX$3,'Tier 2 Allowances'!$B$14:$C$34,2,FALSE),0)</f>
        <v>0</v>
      </c>
      <c r="BA47" s="22">
        <f t="shared" si="0"/>
        <v>14</v>
      </c>
      <c r="BC47" s="22">
        <f t="shared" si="1"/>
        <v>10</v>
      </c>
      <c r="BE47" s="22">
        <f t="shared" si="2"/>
        <v>0</v>
      </c>
      <c r="BG47" s="22">
        <f t="shared" si="3"/>
        <v>0</v>
      </c>
      <c r="BH47" s="20" t="str">
        <f t="shared" si="7"/>
        <v/>
      </c>
      <c r="BI47" s="22" t="str">
        <f t="shared" si="4"/>
        <v/>
      </c>
      <c r="BJ47" s="19"/>
      <c r="BK47" s="19"/>
      <c r="BL47" s="22" t="str">
        <f t="shared" si="5"/>
        <v/>
      </c>
      <c r="BM47" s="22" t="str">
        <f t="shared" si="6"/>
        <v/>
      </c>
      <c r="BN47" s="19"/>
      <c r="BO47" s="99"/>
    </row>
    <row r="48" spans="5:67" x14ac:dyDescent="0.2">
      <c r="E48" s="17"/>
      <c r="G48" s="20">
        <f>IF(ISBLANK(F48),0,VLOOKUP($F48,'Tier 2 Allowances'!$A$2:$B$6,2,FALSE))</f>
        <v>0</v>
      </c>
      <c r="K48" s="20">
        <f>IF(NOT(ISBLANK(VLOOKUP($F48,'Tier 2 Allowances'!$A$2:$T$6,3,FALSE))),IF(J48=2,2* VLOOKUP(J$3,'Tier 2 Allowances'!$B$14:$C$31,2,FALSE),(IF(NOT(ISBLANK(J48)), VLOOKUP(J$3,'Tier 2 Allowances'!$B$14:$C$31,2,FALSE),0))),0)</f>
        <v>0</v>
      </c>
      <c r="M48" s="20">
        <f>IF(NOT(ISBLANK(VLOOKUP($F48,'Tier 2 Allowances'!$A$2:$T$6,4,FALSE))),IF(L48=2,2* VLOOKUP(L$3,'Tier 2 Allowances'!$B$14:$C$31,2,FALSE),(IF(NOT(ISBLANK(L48)), VLOOKUP(L$3,'Tier 2 Allowances'!$B$14:$C$31,2,FALSE),0))),0)</f>
        <v>0</v>
      </c>
      <c r="O48" s="20">
        <f>IF(AND(NOT(ISBLANK(N48)),NOT(ISBLANK(VLOOKUP($F48,'Tier 2 Allowances'!$A$2:$M$6,5,FALSE)))),VLOOKUP(N$3,'Tier 2 Allowances'!$B$14:$C$31,2,FALSE),0)</f>
        <v>0</v>
      </c>
      <c r="Q48" s="20">
        <f>IF(AND(NOT(ISBLANK(P48)),ISBLANK(R48),NOT(ISBLANK(VLOOKUP($F48,'Tier 2 Allowances'!$A$2:$M$6,6,FALSE)))),VLOOKUP(P$3,'Tier 2 Allowances'!$B$14:$C$31,2,FALSE),0)</f>
        <v>0</v>
      </c>
      <c r="S48" s="20">
        <f>IF(AND(NOT(ISBLANK(R48)),NOT(ISBLANK(VLOOKUP($F48,'Tier 2 Allowances'!$A$2:$M$6,7,FALSE)))),VLOOKUP(R$3,'Tier 2 Allowances'!$B$14:$C$31,2,FALSE),0)</f>
        <v>0</v>
      </c>
      <c r="U48" s="20">
        <f>IF(AND(NOT(ISBLANK(T48)),NOT(ISBLANK(VLOOKUP($F48,'Tier 2 Allowances'!$A$2:$M$6,8,FALSE)))),VLOOKUP(T$3,'Tier 2 Allowances'!$B$14:$C$31,2,FALSE),0)</f>
        <v>0</v>
      </c>
      <c r="W48" s="20">
        <f>IF(AND(NOT(ISBLANK(V48)),ISBLANK(AB48),NOT(ISBLANK(VLOOKUP($F48,'Tier 2 Allowances'!$A$2:$M$6, 9,FALSE)))),VLOOKUP(V$3,'Tier 2 Allowances'!$B$14:$C$31,2,FALSE),0)</f>
        <v>0</v>
      </c>
      <c r="Y48" s="20">
        <f>IF(AND(NOT(ISBLANK(X48)),NOT(ISBLANK(VLOOKUP($F48,'Tier 2 Allowances'!$A$2:$M$6, 10,FALSE)))),VLOOKUP(X$3,'Tier 2 Allowances'!$B$14:$C$31,2,FALSE),0)</f>
        <v>0</v>
      </c>
      <c r="AA48" s="20">
        <f>IF(AND(NOT(ISBLANK(Z48)),ISBLANK(AB48),NOT(ISBLANK(VLOOKUP($F48,'Tier 2 Allowances'!$A$2:$M$6, 11,FALSE)))),VLOOKUP(Z$3,'Tier 2 Allowances'!$B$14:$C$31,2,FALSE),0)</f>
        <v>0</v>
      </c>
      <c r="AC48" s="20">
        <f>IF(AND(NOT(ISBLANK(AB48)),NOT(ISBLANK(VLOOKUP($F48,'Tier 2 Allowances'!$A$2:$M$6, 12,FALSE)))),VLOOKUP(AB$3,'Tier 2 Allowances'!$B$14:$C$31,2,FALSE),0)</f>
        <v>0</v>
      </c>
      <c r="AE48" s="20">
        <f>IF(AND(NOT(ISBLANK(AD48)),NOT(ISBLANK(VLOOKUP($F48,'Tier 2 Allowances'!$A$2:$M$6, 13,FALSE)))),VLOOKUP(AD$3,'Tier 2 Allowances'!$B$14:$C$31,2,FALSE),0)</f>
        <v>0</v>
      </c>
      <c r="AG48" s="20">
        <f>IF(AND(NOT(ISBLANK(AF48)),NOT(ISBLANK(VLOOKUP($F48,'Tier 2 Allowances'!$A$2:$M$6, 14,FALSE)))),VLOOKUP(AD$3,'Tier 2 Allowances'!$B$14:$C$31,2,FALSE),0)</f>
        <v>0</v>
      </c>
      <c r="AI48" s="20">
        <f>IF(AND(NOT(ISBLANK(AH48)),NOT(ISBLANK(VLOOKUP($F48,'Tier 2 Allowances'!$A$2:$M$6, 15,FALSE)))),VLOOKUP(AH$3,'Tier 2 Allowances'!$B$14:$C$31,2,FALSE),0)</f>
        <v>0</v>
      </c>
      <c r="AK48" s="20">
        <f>IF(AND(NOT(ISBLANK(AJ48)),NOT(ISBLANK(VLOOKUP($F48,'Tier 2 Allowances'!$A$2:$M$6, 18,FALSE)))),AJ48*VLOOKUP(AJ$3,'Tier 2 Allowances'!$B$14:$C$31,2,FALSE),0)</f>
        <v>0</v>
      </c>
      <c r="AM48" s="20">
        <f>IF(AND(NOT(ISBLANK(AL48)),NOT(ISBLANK(VLOOKUP($F48,'Tier 2 Allowances'!$A$2:$M$6, 17,FALSE)))),VLOOKUP(AL$3,'Tier 2 Allowances'!$B$14:$C$31,2,FALSE),0)</f>
        <v>0</v>
      </c>
      <c r="AO48" s="20">
        <f>IF(AND(NOT(ISBLANK(AN48)),NOT(ISBLANK(VLOOKUP($F48,'Tier 2 Allowances'!$A$2:$M$6, 18,FALSE)))),AN48*VLOOKUP(AN$3,'Tier 2 Allowances'!$B$14:$C$31,2,FALSE),0)</f>
        <v>0</v>
      </c>
      <c r="AQ48" s="20">
        <f>IF(AND(NOT(ISBLANK(AP48)),NOT(ISBLANK(VLOOKUP($F48,'Tier 2 Allowances'!$A$2:$M$6, 19,FALSE)))),AP48*VLOOKUP(AP$3,'Tier 2 Allowances'!$B$14:$C$31,2,FALSE),0)</f>
        <v>0</v>
      </c>
      <c r="AS48" s="20">
        <f>IF(AND(NOT(ISBLANK(AR48)),NOT(ISBLANK(VLOOKUP($F48,'Tier 2 Allowances'!$A$2:$M$6, 20,FALSE)))),VLOOKUP(AR$3,'Tier 2 Allowances'!$B$14:$C$31,2,FALSE),0)</f>
        <v>0</v>
      </c>
      <c r="AU48" s="20">
        <f>IF(AND(NOT(ISBLANK(AT48)),NOT(ISBLANK(VLOOKUP($F48,'Tier 2 Allowances'!$A$2:$W$6, 21,FALSE)))),VLOOKUP(AT$3,'Tier 2 Allowances'!$B$14:$C$34,2,FALSE),0)</f>
        <v>0</v>
      </c>
      <c r="AW48" s="20">
        <f>IF(AND(NOT(ISBLANK(AV48)),NOT(ISBLANK(VLOOKUP($F48,'Tier 2 Allowances'!$A$2:$W$6, 22,FALSE)))),VLOOKUP(AV$3,'Tier 2 Allowances'!$B$14:$C$34,2,FALSE),0)</f>
        <v>0</v>
      </c>
      <c r="AY48" s="20">
        <f>IF(AND(NOT(ISBLANK(AX48)),NOT(ISBLANK(VLOOKUP($F48,'Tier 2 Allowances'!$A$2:$W$6, 23,FALSE)))),VLOOKUP(AX$3,'Tier 2 Allowances'!$B$14:$C$34,2,FALSE),0)</f>
        <v>0</v>
      </c>
      <c r="BA48" s="22">
        <f t="shared" si="0"/>
        <v>14</v>
      </c>
      <c r="BC48" s="22">
        <f t="shared" si="1"/>
        <v>10</v>
      </c>
      <c r="BE48" s="22">
        <f t="shared" si="2"/>
        <v>0</v>
      </c>
      <c r="BG48" s="22">
        <f t="shared" si="3"/>
        <v>0</v>
      </c>
      <c r="BH48" s="20" t="str">
        <f t="shared" si="7"/>
        <v/>
      </c>
      <c r="BI48" s="22" t="str">
        <f t="shared" si="4"/>
        <v/>
      </c>
      <c r="BJ48" s="19"/>
      <c r="BK48" s="19"/>
      <c r="BL48" s="22" t="str">
        <f t="shared" si="5"/>
        <v/>
      </c>
      <c r="BM48" s="22" t="str">
        <f t="shared" si="6"/>
        <v/>
      </c>
      <c r="BN48" s="19"/>
      <c r="BO48" s="99"/>
    </row>
    <row r="49" spans="5:67" x14ac:dyDescent="0.2">
      <c r="E49" s="17"/>
      <c r="G49" s="20">
        <f>IF(ISBLANK(F49),0,VLOOKUP($F49,'Tier 2 Allowances'!$A$2:$B$6,2,FALSE))</f>
        <v>0</v>
      </c>
      <c r="K49" s="20">
        <f>IF(NOT(ISBLANK(VLOOKUP($F49,'Tier 2 Allowances'!$A$2:$T$6,3,FALSE))),IF(J49=2,2* VLOOKUP(J$3,'Tier 2 Allowances'!$B$14:$C$31,2,FALSE),(IF(NOT(ISBLANK(J49)), VLOOKUP(J$3,'Tier 2 Allowances'!$B$14:$C$31,2,FALSE),0))),0)</f>
        <v>0</v>
      </c>
      <c r="M49" s="20">
        <f>IF(NOT(ISBLANK(VLOOKUP($F49,'Tier 2 Allowances'!$A$2:$T$6,4,FALSE))),IF(L49=2,2* VLOOKUP(L$3,'Tier 2 Allowances'!$B$14:$C$31,2,FALSE),(IF(NOT(ISBLANK(L49)), VLOOKUP(L$3,'Tier 2 Allowances'!$B$14:$C$31,2,FALSE),0))),0)</f>
        <v>0</v>
      </c>
      <c r="O49" s="20">
        <f>IF(AND(NOT(ISBLANK(N49)),NOT(ISBLANK(VLOOKUP($F49,'Tier 2 Allowances'!$A$2:$M$6,5,FALSE)))),VLOOKUP(N$3,'Tier 2 Allowances'!$B$14:$C$31,2,FALSE),0)</f>
        <v>0</v>
      </c>
      <c r="Q49" s="20">
        <f>IF(AND(NOT(ISBLANK(P49)),ISBLANK(R49),NOT(ISBLANK(VLOOKUP($F49,'Tier 2 Allowances'!$A$2:$M$6,6,FALSE)))),VLOOKUP(P$3,'Tier 2 Allowances'!$B$14:$C$31,2,FALSE),0)</f>
        <v>0</v>
      </c>
      <c r="S49" s="20">
        <f>IF(AND(NOT(ISBLANK(R49)),NOT(ISBLANK(VLOOKUP($F49,'Tier 2 Allowances'!$A$2:$M$6,7,FALSE)))),VLOOKUP(R$3,'Tier 2 Allowances'!$B$14:$C$31,2,FALSE),0)</f>
        <v>0</v>
      </c>
      <c r="U49" s="20">
        <f>IF(AND(NOT(ISBLANK(T49)),NOT(ISBLANK(VLOOKUP($F49,'Tier 2 Allowances'!$A$2:$M$6,8,FALSE)))),VLOOKUP(T$3,'Tier 2 Allowances'!$B$14:$C$31,2,FALSE),0)</f>
        <v>0</v>
      </c>
      <c r="W49" s="20">
        <f>IF(AND(NOT(ISBLANK(V49)),ISBLANK(AB49),NOT(ISBLANK(VLOOKUP($F49,'Tier 2 Allowances'!$A$2:$M$6, 9,FALSE)))),VLOOKUP(V$3,'Tier 2 Allowances'!$B$14:$C$31,2,FALSE),0)</f>
        <v>0</v>
      </c>
      <c r="Y49" s="20">
        <f>IF(AND(NOT(ISBLANK(X49)),NOT(ISBLANK(VLOOKUP($F49,'Tier 2 Allowances'!$A$2:$M$6, 10,FALSE)))),VLOOKUP(X$3,'Tier 2 Allowances'!$B$14:$C$31,2,FALSE),0)</f>
        <v>0</v>
      </c>
      <c r="AA49" s="20">
        <f>IF(AND(NOT(ISBLANK(Z49)),ISBLANK(AB49),NOT(ISBLANK(VLOOKUP($F49,'Tier 2 Allowances'!$A$2:$M$6, 11,FALSE)))),VLOOKUP(Z$3,'Tier 2 Allowances'!$B$14:$C$31,2,FALSE),0)</f>
        <v>0</v>
      </c>
      <c r="AC49" s="20">
        <f>IF(AND(NOT(ISBLANK(AB49)),NOT(ISBLANK(VLOOKUP($F49,'Tier 2 Allowances'!$A$2:$M$6, 12,FALSE)))),VLOOKUP(AB$3,'Tier 2 Allowances'!$B$14:$C$31,2,FALSE),0)</f>
        <v>0</v>
      </c>
      <c r="AE49" s="20">
        <f>IF(AND(NOT(ISBLANK(AD49)),NOT(ISBLANK(VLOOKUP($F49,'Tier 2 Allowances'!$A$2:$M$6, 13,FALSE)))),VLOOKUP(AD$3,'Tier 2 Allowances'!$B$14:$C$31,2,FALSE),0)</f>
        <v>0</v>
      </c>
      <c r="AG49" s="20">
        <f>IF(AND(NOT(ISBLANK(AF49)),NOT(ISBLANK(VLOOKUP($F49,'Tier 2 Allowances'!$A$2:$M$6, 14,FALSE)))),VLOOKUP(AD$3,'Tier 2 Allowances'!$B$14:$C$31,2,FALSE),0)</f>
        <v>0</v>
      </c>
      <c r="AI49" s="20">
        <f>IF(AND(NOT(ISBLANK(AH49)),NOT(ISBLANK(VLOOKUP($F49,'Tier 2 Allowances'!$A$2:$M$6, 15,FALSE)))),VLOOKUP(AH$3,'Tier 2 Allowances'!$B$14:$C$31,2,FALSE),0)</f>
        <v>0</v>
      </c>
      <c r="AK49" s="20">
        <f>IF(AND(NOT(ISBLANK(AJ49)),NOT(ISBLANK(VLOOKUP($F49,'Tier 2 Allowances'!$A$2:$M$6, 18,FALSE)))),AJ49*VLOOKUP(AJ$3,'Tier 2 Allowances'!$B$14:$C$31,2,FALSE),0)</f>
        <v>0</v>
      </c>
      <c r="AM49" s="20">
        <f>IF(AND(NOT(ISBLANK(AL49)),NOT(ISBLANK(VLOOKUP($F49,'Tier 2 Allowances'!$A$2:$M$6, 17,FALSE)))),VLOOKUP(AL$3,'Tier 2 Allowances'!$B$14:$C$31,2,FALSE),0)</f>
        <v>0</v>
      </c>
      <c r="AO49" s="20">
        <f>IF(AND(NOT(ISBLANK(AN49)),NOT(ISBLANK(VLOOKUP($F49,'Tier 2 Allowances'!$A$2:$M$6, 18,FALSE)))),AN49*VLOOKUP(AN$3,'Tier 2 Allowances'!$B$14:$C$31,2,FALSE),0)</f>
        <v>0</v>
      </c>
      <c r="AQ49" s="20">
        <f>IF(AND(NOT(ISBLANK(AP49)),NOT(ISBLANK(VLOOKUP($F49,'Tier 2 Allowances'!$A$2:$M$6, 19,FALSE)))),AP49*VLOOKUP(AP$3,'Tier 2 Allowances'!$B$14:$C$31,2,FALSE),0)</f>
        <v>0</v>
      </c>
      <c r="AS49" s="20">
        <f>IF(AND(NOT(ISBLANK(AR49)),NOT(ISBLANK(VLOOKUP($F49,'Tier 2 Allowances'!$A$2:$M$6, 20,FALSE)))),VLOOKUP(AR$3,'Tier 2 Allowances'!$B$14:$C$31,2,FALSE),0)</f>
        <v>0</v>
      </c>
      <c r="AU49" s="20">
        <f>IF(AND(NOT(ISBLANK(AT49)),NOT(ISBLANK(VLOOKUP($F49,'Tier 2 Allowances'!$A$2:$W$6, 21,FALSE)))),VLOOKUP(AT$3,'Tier 2 Allowances'!$B$14:$C$34,2,FALSE),0)</f>
        <v>0</v>
      </c>
      <c r="AW49" s="20">
        <f>IF(AND(NOT(ISBLANK(AV49)),NOT(ISBLANK(VLOOKUP($F49,'Tier 2 Allowances'!$A$2:$W$6, 22,FALSE)))),VLOOKUP(AV$3,'Tier 2 Allowances'!$B$14:$C$34,2,FALSE),0)</f>
        <v>0</v>
      </c>
      <c r="AY49" s="20">
        <f>IF(AND(NOT(ISBLANK(AX49)),NOT(ISBLANK(VLOOKUP($F49,'Tier 2 Allowances'!$A$2:$W$6, 23,FALSE)))),VLOOKUP(AX$3,'Tier 2 Allowances'!$B$14:$C$34,2,FALSE),0)</f>
        <v>0</v>
      </c>
      <c r="BA49" s="22">
        <f t="shared" si="0"/>
        <v>14</v>
      </c>
      <c r="BC49" s="22">
        <f t="shared" si="1"/>
        <v>10</v>
      </c>
      <c r="BE49" s="22">
        <f t="shared" si="2"/>
        <v>0</v>
      </c>
      <c r="BG49" s="22">
        <f t="shared" si="3"/>
        <v>0</v>
      </c>
      <c r="BH49" s="20" t="str">
        <f t="shared" si="7"/>
        <v/>
      </c>
      <c r="BI49" s="22" t="str">
        <f t="shared" si="4"/>
        <v/>
      </c>
      <c r="BJ49" s="19"/>
      <c r="BK49" s="19"/>
      <c r="BL49" s="22" t="str">
        <f t="shared" si="5"/>
        <v/>
      </c>
      <c r="BM49" s="22" t="str">
        <f t="shared" si="6"/>
        <v/>
      </c>
      <c r="BN49" s="19"/>
      <c r="BO49" s="99"/>
    </row>
    <row r="50" spans="5:67" x14ac:dyDescent="0.2">
      <c r="E50" s="17"/>
      <c r="G50" s="20">
        <f>IF(ISBLANK(F50),0,VLOOKUP($F50,'Tier 2 Allowances'!$A$2:$B$6,2,FALSE))</f>
        <v>0</v>
      </c>
      <c r="K50" s="20">
        <f>IF(NOT(ISBLANK(VLOOKUP($F50,'Tier 2 Allowances'!$A$2:$T$6,3,FALSE))),IF(J50=2,2* VLOOKUP(J$3,'Tier 2 Allowances'!$B$14:$C$31,2,FALSE),(IF(NOT(ISBLANK(J50)), VLOOKUP(J$3,'Tier 2 Allowances'!$B$14:$C$31,2,FALSE),0))),0)</f>
        <v>0</v>
      </c>
      <c r="M50" s="20">
        <f>IF(NOT(ISBLANK(VLOOKUP($F50,'Tier 2 Allowances'!$A$2:$T$6,4,FALSE))),IF(L50=2,2* VLOOKUP(L$3,'Tier 2 Allowances'!$B$14:$C$31,2,FALSE),(IF(NOT(ISBLANK(L50)), VLOOKUP(L$3,'Tier 2 Allowances'!$B$14:$C$31,2,FALSE),0))),0)</f>
        <v>0</v>
      </c>
      <c r="O50" s="20">
        <f>IF(AND(NOT(ISBLANK(N50)),NOT(ISBLANK(VLOOKUP($F50,'Tier 2 Allowances'!$A$2:$M$6,5,FALSE)))),VLOOKUP(N$3,'Tier 2 Allowances'!$B$14:$C$31,2,FALSE),0)</f>
        <v>0</v>
      </c>
      <c r="Q50" s="20">
        <f>IF(AND(NOT(ISBLANK(P50)),ISBLANK(R50),NOT(ISBLANK(VLOOKUP($F50,'Tier 2 Allowances'!$A$2:$M$6,6,FALSE)))),VLOOKUP(P$3,'Tier 2 Allowances'!$B$14:$C$31,2,FALSE),0)</f>
        <v>0</v>
      </c>
      <c r="S50" s="20">
        <f>IF(AND(NOT(ISBLANK(R50)),NOT(ISBLANK(VLOOKUP($F50,'Tier 2 Allowances'!$A$2:$M$6,7,FALSE)))),VLOOKUP(R$3,'Tier 2 Allowances'!$B$14:$C$31,2,FALSE),0)</f>
        <v>0</v>
      </c>
      <c r="U50" s="20">
        <f>IF(AND(NOT(ISBLANK(T50)),NOT(ISBLANK(VLOOKUP($F50,'Tier 2 Allowances'!$A$2:$M$6,8,FALSE)))),VLOOKUP(T$3,'Tier 2 Allowances'!$B$14:$C$31,2,FALSE),0)</f>
        <v>0</v>
      </c>
      <c r="W50" s="20">
        <f>IF(AND(NOT(ISBLANK(V50)),ISBLANK(AB50),NOT(ISBLANK(VLOOKUP($F50,'Tier 2 Allowances'!$A$2:$M$6, 9,FALSE)))),VLOOKUP(V$3,'Tier 2 Allowances'!$B$14:$C$31,2,FALSE),0)</f>
        <v>0</v>
      </c>
      <c r="Y50" s="20">
        <f>IF(AND(NOT(ISBLANK(X50)),NOT(ISBLANK(VLOOKUP($F50,'Tier 2 Allowances'!$A$2:$M$6, 10,FALSE)))),VLOOKUP(X$3,'Tier 2 Allowances'!$B$14:$C$31,2,FALSE),0)</f>
        <v>0</v>
      </c>
      <c r="AA50" s="20">
        <f>IF(AND(NOT(ISBLANK(Z50)),ISBLANK(AB50),NOT(ISBLANK(VLOOKUP($F50,'Tier 2 Allowances'!$A$2:$M$6, 11,FALSE)))),VLOOKUP(Z$3,'Tier 2 Allowances'!$B$14:$C$31,2,FALSE),0)</f>
        <v>0</v>
      </c>
      <c r="AC50" s="20">
        <f>IF(AND(NOT(ISBLANK(AB50)),NOT(ISBLANK(VLOOKUP($F50,'Tier 2 Allowances'!$A$2:$M$6, 12,FALSE)))),VLOOKUP(AB$3,'Tier 2 Allowances'!$B$14:$C$31,2,FALSE),0)</f>
        <v>0</v>
      </c>
      <c r="AE50" s="20">
        <f>IF(AND(NOT(ISBLANK(AD50)),NOT(ISBLANK(VLOOKUP($F50,'Tier 2 Allowances'!$A$2:$M$6, 13,FALSE)))),VLOOKUP(AD$3,'Tier 2 Allowances'!$B$14:$C$31,2,FALSE),0)</f>
        <v>0</v>
      </c>
      <c r="AG50" s="20">
        <f>IF(AND(NOT(ISBLANK(AF50)),NOT(ISBLANK(VLOOKUP($F50,'Tier 2 Allowances'!$A$2:$M$6, 14,FALSE)))),VLOOKUP(AD$3,'Tier 2 Allowances'!$B$14:$C$31,2,FALSE),0)</f>
        <v>0</v>
      </c>
      <c r="AI50" s="20">
        <f>IF(AND(NOT(ISBLANK(AH50)),NOT(ISBLANK(VLOOKUP($F50,'Tier 2 Allowances'!$A$2:$M$6, 15,FALSE)))),VLOOKUP(AH$3,'Tier 2 Allowances'!$B$14:$C$31,2,FALSE),0)</f>
        <v>0</v>
      </c>
      <c r="AK50" s="20">
        <f>IF(AND(NOT(ISBLANK(AJ50)),NOT(ISBLANK(VLOOKUP($F50,'Tier 2 Allowances'!$A$2:$M$6, 18,FALSE)))),AJ50*VLOOKUP(AJ$3,'Tier 2 Allowances'!$B$14:$C$31,2,FALSE),0)</f>
        <v>0</v>
      </c>
      <c r="AM50" s="20">
        <f>IF(AND(NOT(ISBLANK(AL50)),NOT(ISBLANK(VLOOKUP($F50,'Tier 2 Allowances'!$A$2:$M$6, 17,FALSE)))),VLOOKUP(AL$3,'Tier 2 Allowances'!$B$14:$C$31,2,FALSE),0)</f>
        <v>0</v>
      </c>
      <c r="AO50" s="20">
        <f>IF(AND(NOT(ISBLANK(AN50)),NOT(ISBLANK(VLOOKUP($F50,'Tier 2 Allowances'!$A$2:$M$6, 18,FALSE)))),AN50*VLOOKUP(AN$3,'Tier 2 Allowances'!$B$14:$C$31,2,FALSE),0)</f>
        <v>0</v>
      </c>
      <c r="AQ50" s="20">
        <f>IF(AND(NOT(ISBLANK(AP50)),NOT(ISBLANK(VLOOKUP($F50,'Tier 2 Allowances'!$A$2:$M$6, 19,FALSE)))),AP50*VLOOKUP(AP$3,'Tier 2 Allowances'!$B$14:$C$31,2,FALSE),0)</f>
        <v>0</v>
      </c>
      <c r="AS50" s="20">
        <f>IF(AND(NOT(ISBLANK(AR50)),NOT(ISBLANK(VLOOKUP($F50,'Tier 2 Allowances'!$A$2:$M$6, 20,FALSE)))),VLOOKUP(AR$3,'Tier 2 Allowances'!$B$14:$C$31,2,FALSE),0)</f>
        <v>0</v>
      </c>
      <c r="AU50" s="20">
        <f>IF(AND(NOT(ISBLANK(AT50)),NOT(ISBLANK(VLOOKUP($F50,'Tier 2 Allowances'!$A$2:$W$6, 21,FALSE)))),VLOOKUP(AT$3,'Tier 2 Allowances'!$B$14:$C$34,2,FALSE),0)</f>
        <v>0</v>
      </c>
      <c r="AW50" s="20">
        <f>IF(AND(NOT(ISBLANK(AV50)),NOT(ISBLANK(VLOOKUP($F50,'Tier 2 Allowances'!$A$2:$W$6, 22,FALSE)))),VLOOKUP(AV$3,'Tier 2 Allowances'!$B$14:$C$34,2,FALSE),0)</f>
        <v>0</v>
      </c>
      <c r="AY50" s="20">
        <f>IF(AND(NOT(ISBLANK(AX50)),NOT(ISBLANK(VLOOKUP($F50,'Tier 2 Allowances'!$A$2:$W$6, 23,FALSE)))),VLOOKUP(AX$3,'Tier 2 Allowances'!$B$14:$C$34,2,FALSE),0)</f>
        <v>0</v>
      </c>
      <c r="BA50" s="22">
        <f t="shared" si="0"/>
        <v>14</v>
      </c>
      <c r="BC50" s="22">
        <f t="shared" si="1"/>
        <v>10</v>
      </c>
      <c r="BE50" s="22">
        <f t="shared" si="2"/>
        <v>0</v>
      </c>
      <c r="BG50" s="22">
        <f t="shared" si="3"/>
        <v>0</v>
      </c>
      <c r="BH50" s="20" t="str">
        <f t="shared" si="7"/>
        <v/>
      </c>
      <c r="BI50" s="22" t="str">
        <f t="shared" si="4"/>
        <v/>
      </c>
      <c r="BJ50" s="19"/>
      <c r="BK50" s="19"/>
      <c r="BL50" s="22" t="str">
        <f t="shared" si="5"/>
        <v/>
      </c>
      <c r="BM50" s="22" t="str">
        <f t="shared" si="6"/>
        <v/>
      </c>
      <c r="BN50" s="19"/>
      <c r="BO50" s="99"/>
    </row>
    <row r="51" spans="5:67" x14ac:dyDescent="0.2">
      <c r="E51" s="17"/>
      <c r="G51" s="20">
        <f>IF(ISBLANK(F51),0,VLOOKUP($F51,'Tier 2 Allowances'!$A$2:$B$6,2,FALSE))</f>
        <v>0</v>
      </c>
      <c r="K51" s="20">
        <f>IF(NOT(ISBLANK(VLOOKUP($F51,'Tier 2 Allowances'!$A$2:$T$6,3,FALSE))),IF(J51=2,2* VLOOKUP(J$3,'Tier 2 Allowances'!$B$14:$C$31,2,FALSE),(IF(NOT(ISBLANK(J51)), VLOOKUP(J$3,'Tier 2 Allowances'!$B$14:$C$31,2,FALSE),0))),0)</f>
        <v>0</v>
      </c>
      <c r="M51" s="20">
        <f>IF(NOT(ISBLANK(VLOOKUP($F51,'Tier 2 Allowances'!$A$2:$T$6,4,FALSE))),IF(L51=2,2* VLOOKUP(L$3,'Tier 2 Allowances'!$B$14:$C$31,2,FALSE),(IF(NOT(ISBLANK(L51)), VLOOKUP(L$3,'Tier 2 Allowances'!$B$14:$C$31,2,FALSE),0))),0)</f>
        <v>0</v>
      </c>
      <c r="O51" s="20">
        <f>IF(AND(NOT(ISBLANK(N51)),NOT(ISBLANK(VLOOKUP($F51,'Tier 2 Allowances'!$A$2:$M$6,5,FALSE)))),VLOOKUP(N$3,'Tier 2 Allowances'!$B$14:$C$31,2,FALSE),0)</f>
        <v>0</v>
      </c>
      <c r="Q51" s="20">
        <f>IF(AND(NOT(ISBLANK(P51)),ISBLANK(R51),NOT(ISBLANK(VLOOKUP($F51,'Tier 2 Allowances'!$A$2:$M$6,6,FALSE)))),VLOOKUP(P$3,'Tier 2 Allowances'!$B$14:$C$31,2,FALSE),0)</f>
        <v>0</v>
      </c>
      <c r="S51" s="20">
        <f>IF(AND(NOT(ISBLANK(R51)),NOT(ISBLANK(VLOOKUP($F51,'Tier 2 Allowances'!$A$2:$M$6,7,FALSE)))),VLOOKUP(R$3,'Tier 2 Allowances'!$B$14:$C$31,2,FALSE),0)</f>
        <v>0</v>
      </c>
      <c r="U51" s="20">
        <f>IF(AND(NOT(ISBLANK(T51)),NOT(ISBLANK(VLOOKUP($F51,'Tier 2 Allowances'!$A$2:$M$6,8,FALSE)))),VLOOKUP(T$3,'Tier 2 Allowances'!$B$14:$C$31,2,FALSE),0)</f>
        <v>0</v>
      </c>
      <c r="W51" s="20">
        <f>IF(AND(NOT(ISBLANK(V51)),ISBLANK(AB51),NOT(ISBLANK(VLOOKUP($F51,'Tier 2 Allowances'!$A$2:$M$6, 9,FALSE)))),VLOOKUP(V$3,'Tier 2 Allowances'!$B$14:$C$31,2,FALSE),0)</f>
        <v>0</v>
      </c>
      <c r="Y51" s="20">
        <f>IF(AND(NOT(ISBLANK(X51)),NOT(ISBLANK(VLOOKUP($F51,'Tier 2 Allowances'!$A$2:$M$6, 10,FALSE)))),VLOOKUP(X$3,'Tier 2 Allowances'!$B$14:$C$31,2,FALSE),0)</f>
        <v>0</v>
      </c>
      <c r="AA51" s="20">
        <f>IF(AND(NOT(ISBLANK(Z51)),ISBLANK(AB51),NOT(ISBLANK(VLOOKUP($F51,'Tier 2 Allowances'!$A$2:$M$6, 11,FALSE)))),VLOOKUP(Z$3,'Tier 2 Allowances'!$B$14:$C$31,2,FALSE),0)</f>
        <v>0</v>
      </c>
      <c r="AC51" s="20">
        <f>IF(AND(NOT(ISBLANK(AB51)),NOT(ISBLANK(VLOOKUP($F51,'Tier 2 Allowances'!$A$2:$M$6, 12,FALSE)))),VLOOKUP(AB$3,'Tier 2 Allowances'!$B$14:$C$31,2,FALSE),0)</f>
        <v>0</v>
      </c>
      <c r="AE51" s="20">
        <f>IF(AND(NOT(ISBLANK(AD51)),NOT(ISBLANK(VLOOKUP($F51,'Tier 2 Allowances'!$A$2:$M$6, 13,FALSE)))),VLOOKUP(AD$3,'Tier 2 Allowances'!$B$14:$C$31,2,FALSE),0)</f>
        <v>0</v>
      </c>
      <c r="AG51" s="20">
        <f>IF(AND(NOT(ISBLANK(AF51)),NOT(ISBLANK(VLOOKUP($F51,'Tier 2 Allowances'!$A$2:$M$6, 14,FALSE)))),VLOOKUP(AD$3,'Tier 2 Allowances'!$B$14:$C$31,2,FALSE),0)</f>
        <v>0</v>
      </c>
      <c r="AI51" s="20">
        <f>IF(AND(NOT(ISBLANK(AH51)),NOT(ISBLANK(VLOOKUP($F51,'Tier 2 Allowances'!$A$2:$M$6, 15,FALSE)))),VLOOKUP(AH$3,'Tier 2 Allowances'!$B$14:$C$31,2,FALSE),0)</f>
        <v>0</v>
      </c>
      <c r="AK51" s="20">
        <f>IF(AND(NOT(ISBLANK(AJ51)),NOT(ISBLANK(VLOOKUP($F51,'Tier 2 Allowances'!$A$2:$M$6, 18,FALSE)))),AJ51*VLOOKUP(AJ$3,'Tier 2 Allowances'!$B$14:$C$31,2,FALSE),0)</f>
        <v>0</v>
      </c>
      <c r="AM51" s="20">
        <f>IF(AND(NOT(ISBLANK(AL51)),NOT(ISBLANK(VLOOKUP($F51,'Tier 2 Allowances'!$A$2:$M$6, 17,FALSE)))),VLOOKUP(AL$3,'Tier 2 Allowances'!$B$14:$C$31,2,FALSE),0)</f>
        <v>0</v>
      </c>
      <c r="AO51" s="20">
        <f>IF(AND(NOT(ISBLANK(AN51)),NOT(ISBLANK(VLOOKUP($F51,'Tier 2 Allowances'!$A$2:$M$6, 18,FALSE)))),AN51*VLOOKUP(AN$3,'Tier 2 Allowances'!$B$14:$C$31,2,FALSE),0)</f>
        <v>0</v>
      </c>
      <c r="AQ51" s="20">
        <f>IF(AND(NOT(ISBLANK(AP51)),NOT(ISBLANK(VLOOKUP($F51,'Tier 2 Allowances'!$A$2:$M$6, 19,FALSE)))),AP51*VLOOKUP(AP$3,'Tier 2 Allowances'!$B$14:$C$31,2,FALSE),0)</f>
        <v>0</v>
      </c>
      <c r="AS51" s="20">
        <f>IF(AND(NOT(ISBLANK(AR51)),NOT(ISBLANK(VLOOKUP($F51,'Tier 2 Allowances'!$A$2:$M$6, 20,FALSE)))),VLOOKUP(AR$3,'Tier 2 Allowances'!$B$14:$C$31,2,FALSE),0)</f>
        <v>0</v>
      </c>
      <c r="AU51" s="20">
        <f>IF(AND(NOT(ISBLANK(AT51)),NOT(ISBLANK(VLOOKUP($F51,'Tier 2 Allowances'!$A$2:$W$6, 21,FALSE)))),VLOOKUP(AT$3,'Tier 2 Allowances'!$B$14:$C$34,2,FALSE),0)</f>
        <v>0</v>
      </c>
      <c r="AW51" s="20">
        <f>IF(AND(NOT(ISBLANK(AV51)),NOT(ISBLANK(VLOOKUP($F51,'Tier 2 Allowances'!$A$2:$W$6, 22,FALSE)))),VLOOKUP(AV$3,'Tier 2 Allowances'!$B$14:$C$34,2,FALSE),0)</f>
        <v>0</v>
      </c>
      <c r="AY51" s="20">
        <f>IF(AND(NOT(ISBLANK(AX51)),NOT(ISBLANK(VLOOKUP($F51,'Tier 2 Allowances'!$A$2:$W$6, 23,FALSE)))),VLOOKUP(AX$3,'Tier 2 Allowances'!$B$14:$C$34,2,FALSE),0)</f>
        <v>0</v>
      </c>
      <c r="BA51" s="22">
        <f t="shared" si="0"/>
        <v>14</v>
      </c>
      <c r="BC51" s="22">
        <f t="shared" si="1"/>
        <v>10</v>
      </c>
      <c r="BE51" s="22">
        <f t="shared" si="2"/>
        <v>0</v>
      </c>
      <c r="BG51" s="22">
        <f t="shared" si="3"/>
        <v>0</v>
      </c>
      <c r="BH51" s="20" t="str">
        <f t="shared" si="7"/>
        <v/>
      </c>
      <c r="BI51" s="22" t="str">
        <f t="shared" si="4"/>
        <v/>
      </c>
      <c r="BJ51" s="19"/>
      <c r="BK51" s="19"/>
      <c r="BL51" s="22" t="str">
        <f t="shared" si="5"/>
        <v/>
      </c>
      <c r="BM51" s="22" t="str">
        <f t="shared" si="6"/>
        <v/>
      </c>
      <c r="BN51" s="19"/>
      <c r="BO51" s="99"/>
    </row>
    <row r="52" spans="5:67" x14ac:dyDescent="0.2">
      <c r="E52" s="17"/>
      <c r="G52" s="20">
        <f>IF(ISBLANK(F52),0,VLOOKUP($F52,'Tier 2 Allowances'!$A$2:$B$6,2,FALSE))</f>
        <v>0</v>
      </c>
      <c r="K52" s="20">
        <f>IF(NOT(ISBLANK(VLOOKUP($F52,'Tier 2 Allowances'!$A$2:$T$6,3,FALSE))),IF(J52=2,2* VLOOKUP(J$3,'Tier 2 Allowances'!$B$14:$C$31,2,FALSE),(IF(NOT(ISBLANK(J52)), VLOOKUP(J$3,'Tier 2 Allowances'!$B$14:$C$31,2,FALSE),0))),0)</f>
        <v>0</v>
      </c>
      <c r="M52" s="20">
        <f>IF(NOT(ISBLANK(VLOOKUP($F52,'Tier 2 Allowances'!$A$2:$T$6,4,FALSE))),IF(L52=2,2* VLOOKUP(L$3,'Tier 2 Allowances'!$B$14:$C$31,2,FALSE),(IF(NOT(ISBLANK(L52)), VLOOKUP(L$3,'Tier 2 Allowances'!$B$14:$C$31,2,FALSE),0))),0)</f>
        <v>0</v>
      </c>
      <c r="O52" s="20">
        <f>IF(AND(NOT(ISBLANK(N52)),NOT(ISBLANK(VLOOKUP($F52,'Tier 2 Allowances'!$A$2:$M$6,5,FALSE)))),VLOOKUP(N$3,'Tier 2 Allowances'!$B$14:$C$31,2,FALSE),0)</f>
        <v>0</v>
      </c>
      <c r="Q52" s="20">
        <f>IF(AND(NOT(ISBLANK(P52)),ISBLANK(R52),NOT(ISBLANK(VLOOKUP($F52,'Tier 2 Allowances'!$A$2:$M$6,6,FALSE)))),VLOOKUP(P$3,'Tier 2 Allowances'!$B$14:$C$31,2,FALSE),0)</f>
        <v>0</v>
      </c>
      <c r="S52" s="20">
        <f>IF(AND(NOT(ISBLANK(R52)),NOT(ISBLANK(VLOOKUP($F52,'Tier 2 Allowances'!$A$2:$M$6,7,FALSE)))),VLOOKUP(R$3,'Tier 2 Allowances'!$B$14:$C$31,2,FALSE),0)</f>
        <v>0</v>
      </c>
      <c r="U52" s="20">
        <f>IF(AND(NOT(ISBLANK(T52)),NOT(ISBLANK(VLOOKUP($F52,'Tier 2 Allowances'!$A$2:$M$6,8,FALSE)))),VLOOKUP(T$3,'Tier 2 Allowances'!$B$14:$C$31,2,FALSE),0)</f>
        <v>0</v>
      </c>
      <c r="W52" s="20">
        <f>IF(AND(NOT(ISBLANK(V52)),ISBLANK(AB52),NOT(ISBLANK(VLOOKUP($F52,'Tier 2 Allowances'!$A$2:$M$6, 9,FALSE)))),VLOOKUP(V$3,'Tier 2 Allowances'!$B$14:$C$31,2,FALSE),0)</f>
        <v>0</v>
      </c>
      <c r="Y52" s="20">
        <f>IF(AND(NOT(ISBLANK(X52)),NOT(ISBLANK(VLOOKUP($F52,'Tier 2 Allowances'!$A$2:$M$6, 10,FALSE)))),VLOOKUP(X$3,'Tier 2 Allowances'!$B$14:$C$31,2,FALSE),0)</f>
        <v>0</v>
      </c>
      <c r="AA52" s="20">
        <f>IF(AND(NOT(ISBLANK(Z52)),ISBLANK(AB52),NOT(ISBLANK(VLOOKUP($F52,'Tier 2 Allowances'!$A$2:$M$6, 11,FALSE)))),VLOOKUP(Z$3,'Tier 2 Allowances'!$B$14:$C$31,2,FALSE),0)</f>
        <v>0</v>
      </c>
      <c r="AC52" s="20">
        <f>IF(AND(NOT(ISBLANK(AB52)),NOT(ISBLANK(VLOOKUP($F52,'Tier 2 Allowances'!$A$2:$M$6, 12,FALSE)))),VLOOKUP(AB$3,'Tier 2 Allowances'!$B$14:$C$31,2,FALSE),0)</f>
        <v>0</v>
      </c>
      <c r="AE52" s="20">
        <f>IF(AND(NOT(ISBLANK(AD52)),NOT(ISBLANK(VLOOKUP($F52,'Tier 2 Allowances'!$A$2:$M$6, 13,FALSE)))),VLOOKUP(AD$3,'Tier 2 Allowances'!$B$14:$C$31,2,FALSE),0)</f>
        <v>0</v>
      </c>
      <c r="AG52" s="20">
        <f>IF(AND(NOT(ISBLANK(AF52)),NOT(ISBLANK(VLOOKUP($F52,'Tier 2 Allowances'!$A$2:$M$6, 14,FALSE)))),VLOOKUP(AD$3,'Tier 2 Allowances'!$B$14:$C$31,2,FALSE),0)</f>
        <v>0</v>
      </c>
      <c r="AI52" s="20">
        <f>IF(AND(NOT(ISBLANK(AH52)),NOT(ISBLANK(VLOOKUP($F52,'Tier 2 Allowances'!$A$2:$M$6, 15,FALSE)))),VLOOKUP(AH$3,'Tier 2 Allowances'!$B$14:$C$31,2,FALSE),0)</f>
        <v>0</v>
      </c>
      <c r="AK52" s="20">
        <f>IF(AND(NOT(ISBLANK(AJ52)),NOT(ISBLANK(VLOOKUP($F52,'Tier 2 Allowances'!$A$2:$M$6, 18,FALSE)))),AJ52*VLOOKUP(AJ$3,'Tier 2 Allowances'!$B$14:$C$31,2,FALSE),0)</f>
        <v>0</v>
      </c>
      <c r="AM52" s="20">
        <f>IF(AND(NOT(ISBLANK(AL52)),NOT(ISBLANK(VLOOKUP($F52,'Tier 2 Allowances'!$A$2:$M$6, 17,FALSE)))),VLOOKUP(AL$3,'Tier 2 Allowances'!$B$14:$C$31,2,FALSE),0)</f>
        <v>0</v>
      </c>
      <c r="AO52" s="20">
        <f>IF(AND(NOT(ISBLANK(AN52)),NOT(ISBLANK(VLOOKUP($F52,'Tier 2 Allowances'!$A$2:$M$6, 18,FALSE)))),AN52*VLOOKUP(AN$3,'Tier 2 Allowances'!$B$14:$C$31,2,FALSE),0)</f>
        <v>0</v>
      </c>
      <c r="AQ52" s="20">
        <f>IF(AND(NOT(ISBLANK(AP52)),NOT(ISBLANK(VLOOKUP($F52,'Tier 2 Allowances'!$A$2:$M$6, 19,FALSE)))),AP52*VLOOKUP(AP$3,'Tier 2 Allowances'!$B$14:$C$31,2,FALSE),0)</f>
        <v>0</v>
      </c>
      <c r="AS52" s="20">
        <f>IF(AND(NOT(ISBLANK(AR52)),NOT(ISBLANK(VLOOKUP($F52,'Tier 2 Allowances'!$A$2:$M$6, 20,FALSE)))),VLOOKUP(AR$3,'Tier 2 Allowances'!$B$14:$C$31,2,FALSE),0)</f>
        <v>0</v>
      </c>
      <c r="AU52" s="20">
        <f>IF(AND(NOT(ISBLANK(AT52)),NOT(ISBLANK(VLOOKUP($F52,'Tier 2 Allowances'!$A$2:$W$6, 21,FALSE)))),VLOOKUP(AT$3,'Tier 2 Allowances'!$B$14:$C$34,2,FALSE),0)</f>
        <v>0</v>
      </c>
      <c r="AW52" s="20">
        <f>IF(AND(NOT(ISBLANK(AV52)),NOT(ISBLANK(VLOOKUP($F52,'Tier 2 Allowances'!$A$2:$W$6, 22,FALSE)))),VLOOKUP(AV$3,'Tier 2 Allowances'!$B$14:$C$34,2,FALSE),0)</f>
        <v>0</v>
      </c>
      <c r="AY52" s="20">
        <f>IF(AND(NOT(ISBLANK(AX52)),NOT(ISBLANK(VLOOKUP($F52,'Tier 2 Allowances'!$A$2:$W$6, 23,FALSE)))),VLOOKUP(AX$3,'Tier 2 Allowances'!$B$14:$C$34,2,FALSE),0)</f>
        <v>0</v>
      </c>
      <c r="BA52" s="22">
        <f t="shared" si="0"/>
        <v>14</v>
      </c>
      <c r="BC52" s="22">
        <f t="shared" si="1"/>
        <v>10</v>
      </c>
      <c r="BE52" s="22">
        <f t="shared" si="2"/>
        <v>0</v>
      </c>
      <c r="BG52" s="22">
        <f t="shared" si="3"/>
        <v>0</v>
      </c>
      <c r="BH52" s="20" t="str">
        <f t="shared" si="7"/>
        <v/>
      </c>
      <c r="BI52" s="22" t="str">
        <f t="shared" si="4"/>
        <v/>
      </c>
      <c r="BJ52" s="19"/>
      <c r="BK52" s="19"/>
      <c r="BL52" s="22" t="str">
        <f t="shared" si="5"/>
        <v/>
      </c>
      <c r="BM52" s="22" t="str">
        <f t="shared" si="6"/>
        <v/>
      </c>
      <c r="BN52" s="19"/>
      <c r="BO52" s="99"/>
    </row>
    <row r="53" spans="5:67" x14ac:dyDescent="0.2">
      <c r="E53" s="17"/>
      <c r="G53" s="20">
        <f>IF(ISBLANK(F53),0,VLOOKUP($F53,'Tier 2 Allowances'!$A$2:$B$6,2,FALSE))</f>
        <v>0</v>
      </c>
      <c r="K53" s="20">
        <f>IF(NOT(ISBLANK(VLOOKUP($F53,'Tier 2 Allowances'!$A$2:$T$6,3,FALSE))),IF(J53=2,2* VLOOKUP(J$3,'Tier 2 Allowances'!$B$14:$C$31,2,FALSE),(IF(NOT(ISBLANK(J53)), VLOOKUP(J$3,'Tier 2 Allowances'!$B$14:$C$31,2,FALSE),0))),0)</f>
        <v>0</v>
      </c>
      <c r="M53" s="20">
        <f>IF(NOT(ISBLANK(VLOOKUP($F53,'Tier 2 Allowances'!$A$2:$T$6,4,FALSE))),IF(L53=2,2* VLOOKUP(L$3,'Tier 2 Allowances'!$B$14:$C$31,2,FALSE),(IF(NOT(ISBLANK(L53)), VLOOKUP(L$3,'Tier 2 Allowances'!$B$14:$C$31,2,FALSE),0))),0)</f>
        <v>0</v>
      </c>
      <c r="O53" s="20">
        <f>IF(AND(NOT(ISBLANK(N53)),NOT(ISBLANK(VLOOKUP($F53,'Tier 2 Allowances'!$A$2:$M$6,5,FALSE)))),VLOOKUP(N$3,'Tier 2 Allowances'!$B$14:$C$31,2,FALSE),0)</f>
        <v>0</v>
      </c>
      <c r="Q53" s="20">
        <f>IF(AND(NOT(ISBLANK(P53)),ISBLANK(R53),NOT(ISBLANK(VLOOKUP($F53,'Tier 2 Allowances'!$A$2:$M$6,6,FALSE)))),VLOOKUP(P$3,'Tier 2 Allowances'!$B$14:$C$31,2,FALSE),0)</f>
        <v>0</v>
      </c>
      <c r="S53" s="20">
        <f>IF(AND(NOT(ISBLANK(R53)),NOT(ISBLANK(VLOOKUP($F53,'Tier 2 Allowances'!$A$2:$M$6,7,FALSE)))),VLOOKUP(R$3,'Tier 2 Allowances'!$B$14:$C$31,2,FALSE),0)</f>
        <v>0</v>
      </c>
      <c r="U53" s="20">
        <f>IF(AND(NOT(ISBLANK(T53)),NOT(ISBLANK(VLOOKUP($F53,'Tier 2 Allowances'!$A$2:$M$6,8,FALSE)))),VLOOKUP(T$3,'Tier 2 Allowances'!$B$14:$C$31,2,FALSE),0)</f>
        <v>0</v>
      </c>
      <c r="W53" s="20">
        <f>IF(AND(NOT(ISBLANK(V53)),ISBLANK(AB53),NOT(ISBLANK(VLOOKUP($F53,'Tier 2 Allowances'!$A$2:$M$6, 9,FALSE)))),VLOOKUP(V$3,'Tier 2 Allowances'!$B$14:$C$31,2,FALSE),0)</f>
        <v>0</v>
      </c>
      <c r="Y53" s="20">
        <f>IF(AND(NOT(ISBLANK(X53)),NOT(ISBLANK(VLOOKUP($F53,'Tier 2 Allowances'!$A$2:$M$6, 10,FALSE)))),VLOOKUP(X$3,'Tier 2 Allowances'!$B$14:$C$31,2,FALSE),0)</f>
        <v>0</v>
      </c>
      <c r="AA53" s="20">
        <f>IF(AND(NOT(ISBLANK(Z53)),ISBLANK(AB53),NOT(ISBLANK(VLOOKUP($F53,'Tier 2 Allowances'!$A$2:$M$6, 11,FALSE)))),VLOOKUP(Z$3,'Tier 2 Allowances'!$B$14:$C$31,2,FALSE),0)</f>
        <v>0</v>
      </c>
      <c r="AC53" s="20">
        <f>IF(AND(NOT(ISBLANK(AB53)),NOT(ISBLANK(VLOOKUP($F53,'Tier 2 Allowances'!$A$2:$M$6, 12,FALSE)))),VLOOKUP(AB$3,'Tier 2 Allowances'!$B$14:$C$31,2,FALSE),0)</f>
        <v>0</v>
      </c>
      <c r="AE53" s="20">
        <f>IF(AND(NOT(ISBLANK(AD53)),NOT(ISBLANK(VLOOKUP($F53,'Tier 2 Allowances'!$A$2:$M$6, 13,FALSE)))),VLOOKUP(AD$3,'Tier 2 Allowances'!$B$14:$C$31,2,FALSE),0)</f>
        <v>0</v>
      </c>
      <c r="AG53" s="20">
        <f>IF(AND(NOT(ISBLANK(AF53)),NOT(ISBLANK(VLOOKUP($F53,'Tier 2 Allowances'!$A$2:$M$6, 14,FALSE)))),VLOOKUP(AD$3,'Tier 2 Allowances'!$B$14:$C$31,2,FALSE),0)</f>
        <v>0</v>
      </c>
      <c r="AI53" s="20">
        <f>IF(AND(NOT(ISBLANK(AH53)),NOT(ISBLANK(VLOOKUP($F53,'Tier 2 Allowances'!$A$2:$M$6, 15,FALSE)))),VLOOKUP(AH$3,'Tier 2 Allowances'!$B$14:$C$31,2,FALSE),0)</f>
        <v>0</v>
      </c>
      <c r="AK53" s="20">
        <f>IF(AND(NOT(ISBLANK(AJ53)),NOT(ISBLANK(VLOOKUP($F53,'Tier 2 Allowances'!$A$2:$M$6, 18,FALSE)))),AJ53*VLOOKUP(AJ$3,'Tier 2 Allowances'!$B$14:$C$31,2,FALSE),0)</f>
        <v>0</v>
      </c>
      <c r="AM53" s="20">
        <f>IF(AND(NOT(ISBLANK(AL53)),NOT(ISBLANK(VLOOKUP($F53,'Tier 2 Allowances'!$A$2:$M$6, 17,FALSE)))),VLOOKUP(AL$3,'Tier 2 Allowances'!$B$14:$C$31,2,FALSE),0)</f>
        <v>0</v>
      </c>
      <c r="AO53" s="20">
        <f>IF(AND(NOT(ISBLANK(AN53)),NOT(ISBLANK(VLOOKUP($F53,'Tier 2 Allowances'!$A$2:$M$6, 18,FALSE)))),AN53*VLOOKUP(AN$3,'Tier 2 Allowances'!$B$14:$C$31,2,FALSE),0)</f>
        <v>0</v>
      </c>
      <c r="AQ53" s="20">
        <f>IF(AND(NOT(ISBLANK(AP53)),NOT(ISBLANK(VLOOKUP($F53,'Tier 2 Allowances'!$A$2:$M$6, 19,FALSE)))),AP53*VLOOKUP(AP$3,'Tier 2 Allowances'!$B$14:$C$31,2,FALSE),0)</f>
        <v>0</v>
      </c>
      <c r="AS53" s="20">
        <f>IF(AND(NOT(ISBLANK(AR53)),NOT(ISBLANK(VLOOKUP($F53,'Tier 2 Allowances'!$A$2:$M$6, 20,FALSE)))),VLOOKUP(AR$3,'Tier 2 Allowances'!$B$14:$C$31,2,FALSE),0)</f>
        <v>0</v>
      </c>
      <c r="AU53" s="20">
        <f>IF(AND(NOT(ISBLANK(AT53)),NOT(ISBLANK(VLOOKUP($F53,'Tier 2 Allowances'!$A$2:$W$6, 21,FALSE)))),VLOOKUP(AT$3,'Tier 2 Allowances'!$B$14:$C$34,2,FALSE),0)</f>
        <v>0</v>
      </c>
      <c r="AW53" s="20">
        <f>IF(AND(NOT(ISBLANK(AV53)),NOT(ISBLANK(VLOOKUP($F53,'Tier 2 Allowances'!$A$2:$W$6, 22,FALSE)))),VLOOKUP(AV$3,'Tier 2 Allowances'!$B$14:$C$34,2,FALSE),0)</f>
        <v>0</v>
      </c>
      <c r="AY53" s="20">
        <f>IF(AND(NOT(ISBLANK(AX53)),NOT(ISBLANK(VLOOKUP($F53,'Tier 2 Allowances'!$A$2:$W$6, 23,FALSE)))),VLOOKUP(AX$3,'Tier 2 Allowances'!$B$14:$C$34,2,FALSE),0)</f>
        <v>0</v>
      </c>
      <c r="BA53" s="22">
        <f t="shared" si="0"/>
        <v>14</v>
      </c>
      <c r="BC53" s="22">
        <f t="shared" si="1"/>
        <v>10</v>
      </c>
      <c r="BE53" s="22">
        <f t="shared" si="2"/>
        <v>0</v>
      </c>
      <c r="BG53" s="22">
        <f t="shared" si="3"/>
        <v>0</v>
      </c>
      <c r="BH53" s="20" t="str">
        <f t="shared" si="7"/>
        <v/>
      </c>
      <c r="BI53" s="22" t="str">
        <f t="shared" si="4"/>
        <v/>
      </c>
      <c r="BJ53" s="19"/>
      <c r="BK53" s="19"/>
      <c r="BL53" s="22" t="str">
        <f t="shared" si="5"/>
        <v/>
      </c>
      <c r="BM53" s="22" t="str">
        <f t="shared" si="6"/>
        <v/>
      </c>
      <c r="BN53" s="19"/>
      <c r="BO53" s="99"/>
    </row>
    <row r="54" spans="5:67" x14ac:dyDescent="0.2">
      <c r="E54" s="17"/>
      <c r="G54" s="20">
        <f>IF(ISBLANK(F54),0,VLOOKUP($F54,'Tier 2 Allowances'!$A$2:$B$6,2,FALSE))</f>
        <v>0</v>
      </c>
      <c r="K54" s="20">
        <f>IF(NOT(ISBLANK(VLOOKUP($F54,'Tier 2 Allowances'!$A$2:$T$6,3,FALSE))),IF(J54=2,2* VLOOKUP(J$3,'Tier 2 Allowances'!$B$14:$C$31,2,FALSE),(IF(NOT(ISBLANK(J54)), VLOOKUP(J$3,'Tier 2 Allowances'!$B$14:$C$31,2,FALSE),0))),0)</f>
        <v>0</v>
      </c>
      <c r="M54" s="20">
        <f>IF(NOT(ISBLANK(VLOOKUP($F54,'Tier 2 Allowances'!$A$2:$T$6,4,FALSE))),IF(L54=2,2* VLOOKUP(L$3,'Tier 2 Allowances'!$B$14:$C$31,2,FALSE),(IF(NOT(ISBLANK(L54)), VLOOKUP(L$3,'Tier 2 Allowances'!$B$14:$C$31,2,FALSE),0))),0)</f>
        <v>0</v>
      </c>
      <c r="O54" s="20">
        <f>IF(AND(NOT(ISBLANK(N54)),NOT(ISBLANK(VLOOKUP($F54,'Tier 2 Allowances'!$A$2:$M$6,5,FALSE)))),VLOOKUP(N$3,'Tier 2 Allowances'!$B$14:$C$31,2,FALSE),0)</f>
        <v>0</v>
      </c>
      <c r="Q54" s="20">
        <f>IF(AND(NOT(ISBLANK(P54)),ISBLANK(R54),NOT(ISBLANK(VLOOKUP($F54,'Tier 2 Allowances'!$A$2:$M$6,6,FALSE)))),VLOOKUP(P$3,'Tier 2 Allowances'!$B$14:$C$31,2,FALSE),0)</f>
        <v>0</v>
      </c>
      <c r="S54" s="20">
        <f>IF(AND(NOT(ISBLANK(R54)),NOT(ISBLANK(VLOOKUP($F54,'Tier 2 Allowances'!$A$2:$M$6,7,FALSE)))),VLOOKUP(R$3,'Tier 2 Allowances'!$B$14:$C$31,2,FALSE),0)</f>
        <v>0</v>
      </c>
      <c r="U54" s="20">
        <f>IF(AND(NOT(ISBLANK(T54)),NOT(ISBLANK(VLOOKUP($F54,'Tier 2 Allowances'!$A$2:$M$6,8,FALSE)))),VLOOKUP(T$3,'Tier 2 Allowances'!$B$14:$C$31,2,FALSE),0)</f>
        <v>0</v>
      </c>
      <c r="W54" s="20">
        <f>IF(AND(NOT(ISBLANK(V54)),ISBLANK(AB54),NOT(ISBLANK(VLOOKUP($F54,'Tier 2 Allowances'!$A$2:$M$6, 9,FALSE)))),VLOOKUP(V$3,'Tier 2 Allowances'!$B$14:$C$31,2,FALSE),0)</f>
        <v>0</v>
      </c>
      <c r="Y54" s="20">
        <f>IF(AND(NOT(ISBLANK(X54)),NOT(ISBLANK(VLOOKUP($F54,'Tier 2 Allowances'!$A$2:$M$6, 10,FALSE)))),VLOOKUP(X$3,'Tier 2 Allowances'!$B$14:$C$31,2,FALSE),0)</f>
        <v>0</v>
      </c>
      <c r="AA54" s="20">
        <f>IF(AND(NOT(ISBLANK(Z54)),ISBLANK(AB54),NOT(ISBLANK(VLOOKUP($F54,'Tier 2 Allowances'!$A$2:$M$6, 11,FALSE)))),VLOOKUP(Z$3,'Tier 2 Allowances'!$B$14:$C$31,2,FALSE),0)</f>
        <v>0</v>
      </c>
      <c r="AC54" s="20">
        <f>IF(AND(NOT(ISBLANK(AB54)),NOT(ISBLANK(VLOOKUP($F54,'Tier 2 Allowances'!$A$2:$M$6, 12,FALSE)))),VLOOKUP(AB$3,'Tier 2 Allowances'!$B$14:$C$31,2,FALSE),0)</f>
        <v>0</v>
      </c>
      <c r="AE54" s="20">
        <f>IF(AND(NOT(ISBLANK(AD54)),NOT(ISBLANK(VLOOKUP($F54,'Tier 2 Allowances'!$A$2:$M$6, 13,FALSE)))),VLOOKUP(AD$3,'Tier 2 Allowances'!$B$14:$C$31,2,FALSE),0)</f>
        <v>0</v>
      </c>
      <c r="AG54" s="20">
        <f>IF(AND(NOT(ISBLANK(AF54)),NOT(ISBLANK(VLOOKUP($F54,'Tier 2 Allowances'!$A$2:$M$6, 14,FALSE)))),VLOOKUP(AD$3,'Tier 2 Allowances'!$B$14:$C$31,2,FALSE),0)</f>
        <v>0</v>
      </c>
      <c r="AI54" s="20">
        <f>IF(AND(NOT(ISBLANK(AH54)),NOT(ISBLANK(VLOOKUP($F54,'Tier 2 Allowances'!$A$2:$M$6, 15,FALSE)))),VLOOKUP(AH$3,'Tier 2 Allowances'!$B$14:$C$31,2,FALSE),0)</f>
        <v>0</v>
      </c>
      <c r="AK54" s="20">
        <f>IF(AND(NOT(ISBLANK(AJ54)),NOT(ISBLANK(VLOOKUP($F54,'Tier 2 Allowances'!$A$2:$M$6, 18,FALSE)))),AJ54*VLOOKUP(AJ$3,'Tier 2 Allowances'!$B$14:$C$31,2,FALSE),0)</f>
        <v>0</v>
      </c>
      <c r="AM54" s="20">
        <f>IF(AND(NOT(ISBLANK(AL54)),NOT(ISBLANK(VLOOKUP($F54,'Tier 2 Allowances'!$A$2:$M$6, 17,FALSE)))),VLOOKUP(AL$3,'Tier 2 Allowances'!$B$14:$C$31,2,FALSE),0)</f>
        <v>0</v>
      </c>
      <c r="AO54" s="20">
        <f>IF(AND(NOT(ISBLANK(AN54)),NOT(ISBLANK(VLOOKUP($F54,'Tier 2 Allowances'!$A$2:$M$6, 18,FALSE)))),AN54*VLOOKUP(AN$3,'Tier 2 Allowances'!$B$14:$C$31,2,FALSE),0)</f>
        <v>0</v>
      </c>
      <c r="AQ54" s="20">
        <f>IF(AND(NOT(ISBLANK(AP54)),NOT(ISBLANK(VLOOKUP($F54,'Tier 2 Allowances'!$A$2:$M$6, 19,FALSE)))),AP54*VLOOKUP(AP$3,'Tier 2 Allowances'!$B$14:$C$31,2,FALSE),0)</f>
        <v>0</v>
      </c>
      <c r="AS54" s="20">
        <f>IF(AND(NOT(ISBLANK(AR54)),NOT(ISBLANK(VLOOKUP($F54,'Tier 2 Allowances'!$A$2:$M$6, 20,FALSE)))),VLOOKUP(AR$3,'Tier 2 Allowances'!$B$14:$C$31,2,FALSE),0)</f>
        <v>0</v>
      </c>
      <c r="AU54" s="20">
        <f>IF(AND(NOT(ISBLANK(AT54)),NOT(ISBLANK(VLOOKUP($F54,'Tier 2 Allowances'!$A$2:$W$6, 21,FALSE)))),VLOOKUP(AT$3,'Tier 2 Allowances'!$B$14:$C$34,2,FALSE),0)</f>
        <v>0</v>
      </c>
      <c r="AW54" s="20">
        <f>IF(AND(NOT(ISBLANK(AV54)),NOT(ISBLANK(VLOOKUP($F54,'Tier 2 Allowances'!$A$2:$W$6, 22,FALSE)))),VLOOKUP(AV$3,'Tier 2 Allowances'!$B$14:$C$34,2,FALSE),0)</f>
        <v>0</v>
      </c>
      <c r="AY54" s="20">
        <f>IF(AND(NOT(ISBLANK(AX54)),NOT(ISBLANK(VLOOKUP($F54,'Tier 2 Allowances'!$A$2:$W$6, 23,FALSE)))),VLOOKUP(AX$3,'Tier 2 Allowances'!$B$14:$C$34,2,FALSE),0)</f>
        <v>0</v>
      </c>
      <c r="BA54" s="22">
        <f t="shared" si="0"/>
        <v>14</v>
      </c>
      <c r="BC54" s="22">
        <f t="shared" si="1"/>
        <v>10</v>
      </c>
      <c r="BE54" s="22">
        <f t="shared" si="2"/>
        <v>0</v>
      </c>
      <c r="BG54" s="22">
        <f t="shared" si="3"/>
        <v>0</v>
      </c>
      <c r="BH54" s="20" t="str">
        <f t="shared" si="7"/>
        <v/>
      </c>
      <c r="BI54" s="22" t="str">
        <f t="shared" si="4"/>
        <v/>
      </c>
      <c r="BJ54" s="19"/>
      <c r="BK54" s="19"/>
      <c r="BL54" s="22" t="str">
        <f t="shared" si="5"/>
        <v/>
      </c>
      <c r="BM54" s="22" t="str">
        <f t="shared" si="6"/>
        <v/>
      </c>
      <c r="BN54" s="19"/>
      <c r="BO54" s="99"/>
    </row>
    <row r="55" spans="5:67" x14ac:dyDescent="0.2">
      <c r="E55" s="17"/>
      <c r="G55" s="20">
        <f>IF(ISBLANK(F55),0,VLOOKUP($F55,'Tier 2 Allowances'!$A$2:$B$6,2,FALSE))</f>
        <v>0</v>
      </c>
      <c r="K55" s="20">
        <f>IF(NOT(ISBLANK(VLOOKUP($F55,'Tier 2 Allowances'!$A$2:$T$6,3,FALSE))),IF(J55=2,2* VLOOKUP(J$3,'Tier 2 Allowances'!$B$14:$C$31,2,FALSE),(IF(NOT(ISBLANK(J55)), VLOOKUP(J$3,'Tier 2 Allowances'!$B$14:$C$31,2,FALSE),0))),0)</f>
        <v>0</v>
      </c>
      <c r="M55" s="20">
        <f>IF(NOT(ISBLANK(VLOOKUP($F55,'Tier 2 Allowances'!$A$2:$T$6,4,FALSE))),IF(L55=2,2* VLOOKUP(L$3,'Tier 2 Allowances'!$B$14:$C$31,2,FALSE),(IF(NOT(ISBLANK(L55)), VLOOKUP(L$3,'Tier 2 Allowances'!$B$14:$C$31,2,FALSE),0))),0)</f>
        <v>0</v>
      </c>
      <c r="O55" s="20">
        <f>IF(AND(NOT(ISBLANK(N55)),NOT(ISBLANK(VLOOKUP($F55,'Tier 2 Allowances'!$A$2:$M$6,5,FALSE)))),VLOOKUP(N$3,'Tier 2 Allowances'!$B$14:$C$31,2,FALSE),0)</f>
        <v>0</v>
      </c>
      <c r="Q55" s="20">
        <f>IF(AND(NOT(ISBLANK(P55)),ISBLANK(R55),NOT(ISBLANK(VLOOKUP($F55,'Tier 2 Allowances'!$A$2:$M$6,6,FALSE)))),VLOOKUP(P$3,'Tier 2 Allowances'!$B$14:$C$31,2,FALSE),0)</f>
        <v>0</v>
      </c>
      <c r="S55" s="20">
        <f>IF(AND(NOT(ISBLANK(R55)),NOT(ISBLANK(VLOOKUP($F55,'Tier 2 Allowances'!$A$2:$M$6,7,FALSE)))),VLOOKUP(R$3,'Tier 2 Allowances'!$B$14:$C$31,2,FALSE),0)</f>
        <v>0</v>
      </c>
      <c r="U55" s="20">
        <f>IF(AND(NOT(ISBLANK(T55)),NOT(ISBLANK(VLOOKUP($F55,'Tier 2 Allowances'!$A$2:$M$6,8,FALSE)))),VLOOKUP(T$3,'Tier 2 Allowances'!$B$14:$C$31,2,FALSE),0)</f>
        <v>0</v>
      </c>
      <c r="W55" s="20">
        <f>IF(AND(NOT(ISBLANK(V55)),ISBLANK(AB55),NOT(ISBLANK(VLOOKUP($F55,'Tier 2 Allowances'!$A$2:$M$6, 9,FALSE)))),VLOOKUP(V$3,'Tier 2 Allowances'!$B$14:$C$31,2,FALSE),0)</f>
        <v>0</v>
      </c>
      <c r="Y55" s="20">
        <f>IF(AND(NOT(ISBLANK(X55)),NOT(ISBLANK(VLOOKUP($F55,'Tier 2 Allowances'!$A$2:$M$6, 10,FALSE)))),VLOOKUP(X$3,'Tier 2 Allowances'!$B$14:$C$31,2,FALSE),0)</f>
        <v>0</v>
      </c>
      <c r="AA55" s="20">
        <f>IF(AND(NOT(ISBLANK(Z55)),ISBLANK(AB55),NOT(ISBLANK(VLOOKUP($F55,'Tier 2 Allowances'!$A$2:$M$6, 11,FALSE)))),VLOOKUP(Z$3,'Tier 2 Allowances'!$B$14:$C$31,2,FALSE),0)</f>
        <v>0</v>
      </c>
      <c r="AC55" s="20">
        <f>IF(AND(NOT(ISBLANK(AB55)),NOT(ISBLANK(VLOOKUP($F55,'Tier 2 Allowances'!$A$2:$M$6, 12,FALSE)))),VLOOKUP(AB$3,'Tier 2 Allowances'!$B$14:$C$31,2,FALSE),0)</f>
        <v>0</v>
      </c>
      <c r="AE55" s="20">
        <f>IF(AND(NOT(ISBLANK(AD55)),NOT(ISBLANK(VLOOKUP($F55,'Tier 2 Allowances'!$A$2:$M$6, 13,FALSE)))),VLOOKUP(AD$3,'Tier 2 Allowances'!$B$14:$C$31,2,FALSE),0)</f>
        <v>0</v>
      </c>
      <c r="AG55" s="20">
        <f>IF(AND(NOT(ISBLANK(AF55)),NOT(ISBLANK(VLOOKUP($F55,'Tier 2 Allowances'!$A$2:$M$6, 14,FALSE)))),VLOOKUP(AD$3,'Tier 2 Allowances'!$B$14:$C$31,2,FALSE),0)</f>
        <v>0</v>
      </c>
      <c r="AI55" s="20">
        <f>IF(AND(NOT(ISBLANK(AH55)),NOT(ISBLANK(VLOOKUP($F55,'Tier 2 Allowances'!$A$2:$M$6, 15,FALSE)))),VLOOKUP(AH$3,'Tier 2 Allowances'!$B$14:$C$31,2,FALSE),0)</f>
        <v>0</v>
      </c>
      <c r="AK55" s="20">
        <f>IF(AND(NOT(ISBLANK(AJ55)),NOT(ISBLANK(VLOOKUP($F55,'Tier 2 Allowances'!$A$2:$M$6, 18,FALSE)))),AJ55*VLOOKUP(AJ$3,'Tier 2 Allowances'!$B$14:$C$31,2,FALSE),0)</f>
        <v>0</v>
      </c>
      <c r="AM55" s="20">
        <f>IF(AND(NOT(ISBLANK(AL55)),NOT(ISBLANK(VLOOKUP($F55,'Tier 2 Allowances'!$A$2:$M$6, 17,FALSE)))),VLOOKUP(AL$3,'Tier 2 Allowances'!$B$14:$C$31,2,FALSE),0)</f>
        <v>0</v>
      </c>
      <c r="AO55" s="20">
        <f>IF(AND(NOT(ISBLANK(AN55)),NOT(ISBLANK(VLOOKUP($F55,'Tier 2 Allowances'!$A$2:$M$6, 18,FALSE)))),AN55*VLOOKUP(AN$3,'Tier 2 Allowances'!$B$14:$C$31,2,FALSE),0)</f>
        <v>0</v>
      </c>
      <c r="AQ55" s="20">
        <f>IF(AND(NOT(ISBLANK(AP55)),NOT(ISBLANK(VLOOKUP($F55,'Tier 2 Allowances'!$A$2:$M$6, 19,FALSE)))),AP55*VLOOKUP(AP$3,'Tier 2 Allowances'!$B$14:$C$31,2,FALSE),0)</f>
        <v>0</v>
      </c>
      <c r="AS55" s="20">
        <f>IF(AND(NOT(ISBLANK(AR55)),NOT(ISBLANK(VLOOKUP($F55,'Tier 2 Allowances'!$A$2:$M$6, 20,FALSE)))),VLOOKUP(AR$3,'Tier 2 Allowances'!$B$14:$C$31,2,FALSE),0)</f>
        <v>0</v>
      </c>
      <c r="AU55" s="20">
        <f>IF(AND(NOT(ISBLANK(AT55)),NOT(ISBLANK(VLOOKUP($F55,'Tier 2 Allowances'!$A$2:$W$6, 21,FALSE)))),VLOOKUP(AT$3,'Tier 2 Allowances'!$B$14:$C$34,2,FALSE),0)</f>
        <v>0</v>
      </c>
      <c r="AW55" s="20">
        <f>IF(AND(NOT(ISBLANK(AV55)),NOT(ISBLANK(VLOOKUP($F55,'Tier 2 Allowances'!$A$2:$W$6, 22,FALSE)))),VLOOKUP(AV$3,'Tier 2 Allowances'!$B$14:$C$34,2,FALSE),0)</f>
        <v>0</v>
      </c>
      <c r="AY55" s="20">
        <f>IF(AND(NOT(ISBLANK(AX55)),NOT(ISBLANK(VLOOKUP($F55,'Tier 2 Allowances'!$A$2:$W$6, 23,FALSE)))),VLOOKUP(AX$3,'Tier 2 Allowances'!$B$14:$C$34,2,FALSE),0)</f>
        <v>0</v>
      </c>
      <c r="BA55" s="22">
        <f t="shared" si="0"/>
        <v>14</v>
      </c>
      <c r="BC55" s="22">
        <f t="shared" si="1"/>
        <v>10</v>
      </c>
      <c r="BE55" s="22">
        <f t="shared" si="2"/>
        <v>0</v>
      </c>
      <c r="BG55" s="22">
        <f t="shared" si="3"/>
        <v>0</v>
      </c>
      <c r="BH55" s="20" t="str">
        <f t="shared" si="7"/>
        <v/>
      </c>
      <c r="BI55" s="22" t="str">
        <f t="shared" si="4"/>
        <v/>
      </c>
      <c r="BJ55" s="19"/>
      <c r="BK55" s="19"/>
      <c r="BL55" s="22" t="str">
        <f t="shared" si="5"/>
        <v/>
      </c>
      <c r="BM55" s="22" t="str">
        <f t="shared" si="6"/>
        <v/>
      </c>
      <c r="BN55" s="19"/>
      <c r="BO55" s="99"/>
    </row>
    <row r="56" spans="5:67" x14ac:dyDescent="0.2">
      <c r="E56" s="17"/>
      <c r="G56" s="20">
        <f>IF(ISBLANK(F56),0,VLOOKUP($F56,'Tier 2 Allowances'!$A$2:$B$6,2,FALSE))</f>
        <v>0</v>
      </c>
      <c r="K56" s="20">
        <f>IF(NOT(ISBLANK(VLOOKUP($F56,'Tier 2 Allowances'!$A$2:$T$6,3,FALSE))),IF(J56=2,2* VLOOKUP(J$3,'Tier 2 Allowances'!$B$14:$C$31,2,FALSE),(IF(NOT(ISBLANK(J56)), VLOOKUP(J$3,'Tier 2 Allowances'!$B$14:$C$31,2,FALSE),0))),0)</f>
        <v>0</v>
      </c>
      <c r="M56" s="20">
        <f>IF(NOT(ISBLANK(VLOOKUP($F56,'Tier 2 Allowances'!$A$2:$T$6,4,FALSE))),IF(L56=2,2* VLOOKUP(L$3,'Tier 2 Allowances'!$B$14:$C$31,2,FALSE),(IF(NOT(ISBLANK(L56)), VLOOKUP(L$3,'Tier 2 Allowances'!$B$14:$C$31,2,FALSE),0))),0)</f>
        <v>0</v>
      </c>
      <c r="O56" s="20">
        <f>IF(AND(NOT(ISBLANK(N56)),NOT(ISBLANK(VLOOKUP($F56,'Tier 2 Allowances'!$A$2:$M$6,5,FALSE)))),VLOOKUP(N$3,'Tier 2 Allowances'!$B$14:$C$31,2,FALSE),0)</f>
        <v>0</v>
      </c>
      <c r="Q56" s="20">
        <f>IF(AND(NOT(ISBLANK(P56)),ISBLANK(R56),NOT(ISBLANK(VLOOKUP($F56,'Tier 2 Allowances'!$A$2:$M$6,6,FALSE)))),VLOOKUP(P$3,'Tier 2 Allowances'!$B$14:$C$31,2,FALSE),0)</f>
        <v>0</v>
      </c>
      <c r="S56" s="20">
        <f>IF(AND(NOT(ISBLANK(R56)),NOT(ISBLANK(VLOOKUP($F56,'Tier 2 Allowances'!$A$2:$M$6,7,FALSE)))),VLOOKUP(R$3,'Tier 2 Allowances'!$B$14:$C$31,2,FALSE),0)</f>
        <v>0</v>
      </c>
      <c r="U56" s="20">
        <f>IF(AND(NOT(ISBLANK(T56)),NOT(ISBLANK(VLOOKUP($F56,'Tier 2 Allowances'!$A$2:$M$6,8,FALSE)))),VLOOKUP(T$3,'Tier 2 Allowances'!$B$14:$C$31,2,FALSE),0)</f>
        <v>0</v>
      </c>
      <c r="W56" s="20">
        <f>IF(AND(NOT(ISBLANK(V56)),ISBLANK(AB56),NOT(ISBLANK(VLOOKUP($F56,'Tier 2 Allowances'!$A$2:$M$6, 9,FALSE)))),VLOOKUP(V$3,'Tier 2 Allowances'!$B$14:$C$31,2,FALSE),0)</f>
        <v>0</v>
      </c>
      <c r="Y56" s="20">
        <f>IF(AND(NOT(ISBLANK(X56)),NOT(ISBLANK(VLOOKUP($F56,'Tier 2 Allowances'!$A$2:$M$6, 10,FALSE)))),VLOOKUP(X$3,'Tier 2 Allowances'!$B$14:$C$31,2,FALSE),0)</f>
        <v>0</v>
      </c>
      <c r="AA56" s="20">
        <f>IF(AND(NOT(ISBLANK(Z56)),ISBLANK(AB56),NOT(ISBLANK(VLOOKUP($F56,'Tier 2 Allowances'!$A$2:$M$6, 11,FALSE)))),VLOOKUP(Z$3,'Tier 2 Allowances'!$B$14:$C$31,2,FALSE),0)</f>
        <v>0</v>
      </c>
      <c r="AC56" s="20">
        <f>IF(AND(NOT(ISBLANK(AB56)),NOT(ISBLANK(VLOOKUP($F56,'Tier 2 Allowances'!$A$2:$M$6, 12,FALSE)))),VLOOKUP(AB$3,'Tier 2 Allowances'!$B$14:$C$31,2,FALSE),0)</f>
        <v>0</v>
      </c>
      <c r="AE56" s="20">
        <f>IF(AND(NOT(ISBLANK(AD56)),NOT(ISBLANK(VLOOKUP($F56,'Tier 2 Allowances'!$A$2:$M$6, 13,FALSE)))),VLOOKUP(AD$3,'Tier 2 Allowances'!$B$14:$C$31,2,FALSE),0)</f>
        <v>0</v>
      </c>
      <c r="AG56" s="20">
        <f>IF(AND(NOT(ISBLANK(AF56)),NOT(ISBLANK(VLOOKUP($F56,'Tier 2 Allowances'!$A$2:$M$6, 14,FALSE)))),VLOOKUP(AD$3,'Tier 2 Allowances'!$B$14:$C$31,2,FALSE),0)</f>
        <v>0</v>
      </c>
      <c r="AI56" s="20">
        <f>IF(AND(NOT(ISBLANK(AH56)),NOT(ISBLANK(VLOOKUP($F56,'Tier 2 Allowances'!$A$2:$M$6, 15,FALSE)))),VLOOKUP(AH$3,'Tier 2 Allowances'!$B$14:$C$31,2,FALSE),0)</f>
        <v>0</v>
      </c>
      <c r="AK56" s="20">
        <f>IF(AND(NOT(ISBLANK(AJ56)),NOT(ISBLANK(VLOOKUP($F56,'Tier 2 Allowances'!$A$2:$M$6, 18,FALSE)))),AJ56*VLOOKUP(AJ$3,'Tier 2 Allowances'!$B$14:$C$31,2,FALSE),0)</f>
        <v>0</v>
      </c>
      <c r="AM56" s="20">
        <f>IF(AND(NOT(ISBLANK(AL56)),NOT(ISBLANK(VLOOKUP($F56,'Tier 2 Allowances'!$A$2:$M$6, 17,FALSE)))),VLOOKUP(AL$3,'Tier 2 Allowances'!$B$14:$C$31,2,FALSE),0)</f>
        <v>0</v>
      </c>
      <c r="AO56" s="20">
        <f>IF(AND(NOT(ISBLANK(AN56)),NOT(ISBLANK(VLOOKUP($F56,'Tier 2 Allowances'!$A$2:$M$6, 18,FALSE)))),AN56*VLOOKUP(AN$3,'Tier 2 Allowances'!$B$14:$C$31,2,FALSE),0)</f>
        <v>0</v>
      </c>
      <c r="AQ56" s="20">
        <f>IF(AND(NOT(ISBLANK(AP56)),NOT(ISBLANK(VLOOKUP($F56,'Tier 2 Allowances'!$A$2:$M$6, 19,FALSE)))),AP56*VLOOKUP(AP$3,'Tier 2 Allowances'!$B$14:$C$31,2,FALSE),0)</f>
        <v>0</v>
      </c>
      <c r="AS56" s="20">
        <f>IF(AND(NOT(ISBLANK(AR56)),NOT(ISBLANK(VLOOKUP($F56,'Tier 2 Allowances'!$A$2:$M$6, 20,FALSE)))),VLOOKUP(AR$3,'Tier 2 Allowances'!$B$14:$C$31,2,FALSE),0)</f>
        <v>0</v>
      </c>
      <c r="AU56" s="20">
        <f>IF(AND(NOT(ISBLANK(AT56)),NOT(ISBLANK(VLOOKUP($F56,'Tier 2 Allowances'!$A$2:$W$6, 21,FALSE)))),VLOOKUP(AT$3,'Tier 2 Allowances'!$B$14:$C$34,2,FALSE),0)</f>
        <v>0</v>
      </c>
      <c r="AW56" s="20">
        <f>IF(AND(NOT(ISBLANK(AV56)),NOT(ISBLANK(VLOOKUP($F56,'Tier 2 Allowances'!$A$2:$W$6, 22,FALSE)))),VLOOKUP(AV$3,'Tier 2 Allowances'!$B$14:$C$34,2,FALSE),0)</f>
        <v>0</v>
      </c>
      <c r="AY56" s="20">
        <f>IF(AND(NOT(ISBLANK(AX56)),NOT(ISBLANK(VLOOKUP($F56,'Tier 2 Allowances'!$A$2:$W$6, 23,FALSE)))),VLOOKUP(AX$3,'Tier 2 Allowances'!$B$14:$C$34,2,FALSE),0)</f>
        <v>0</v>
      </c>
      <c r="BA56" s="22">
        <f t="shared" si="0"/>
        <v>14</v>
      </c>
      <c r="BC56" s="22">
        <f t="shared" si="1"/>
        <v>10</v>
      </c>
      <c r="BE56" s="22">
        <f t="shared" si="2"/>
        <v>0</v>
      </c>
      <c r="BG56" s="22">
        <f t="shared" si="3"/>
        <v>0</v>
      </c>
      <c r="BH56" s="20" t="str">
        <f t="shared" si="7"/>
        <v/>
      </c>
      <c r="BI56" s="22" t="str">
        <f t="shared" si="4"/>
        <v/>
      </c>
      <c r="BJ56" s="19"/>
      <c r="BK56" s="19"/>
      <c r="BL56" s="22" t="str">
        <f t="shared" si="5"/>
        <v/>
      </c>
      <c r="BM56" s="22" t="str">
        <f t="shared" si="6"/>
        <v/>
      </c>
      <c r="BN56" s="19"/>
      <c r="BO56" s="99"/>
    </row>
    <row r="57" spans="5:67" x14ac:dyDescent="0.2">
      <c r="E57" s="17"/>
      <c r="G57" s="20">
        <f>IF(ISBLANK(F57),0,VLOOKUP($F57,'Tier 2 Allowances'!$A$2:$B$6,2,FALSE))</f>
        <v>0</v>
      </c>
      <c r="K57" s="20">
        <f>IF(NOT(ISBLANK(VLOOKUP($F57,'Tier 2 Allowances'!$A$2:$T$6,3,FALSE))),IF(J57=2,2* VLOOKUP(J$3,'Tier 2 Allowances'!$B$14:$C$31,2,FALSE),(IF(NOT(ISBLANK(J57)), VLOOKUP(J$3,'Tier 2 Allowances'!$B$14:$C$31,2,FALSE),0))),0)</f>
        <v>0</v>
      </c>
      <c r="M57" s="20">
        <f>IF(NOT(ISBLANK(VLOOKUP($F57,'Tier 2 Allowances'!$A$2:$T$6,4,FALSE))),IF(L57=2,2* VLOOKUP(L$3,'Tier 2 Allowances'!$B$14:$C$31,2,FALSE),(IF(NOT(ISBLANK(L57)), VLOOKUP(L$3,'Tier 2 Allowances'!$B$14:$C$31,2,FALSE),0))),0)</f>
        <v>0</v>
      </c>
      <c r="O57" s="20">
        <f>IF(AND(NOT(ISBLANK(N57)),NOT(ISBLANK(VLOOKUP($F57,'Tier 2 Allowances'!$A$2:$M$6,5,FALSE)))),VLOOKUP(N$3,'Tier 2 Allowances'!$B$14:$C$31,2,FALSE),0)</f>
        <v>0</v>
      </c>
      <c r="Q57" s="20">
        <f>IF(AND(NOT(ISBLANK(P57)),ISBLANK(R57),NOT(ISBLANK(VLOOKUP($F57,'Tier 2 Allowances'!$A$2:$M$6,6,FALSE)))),VLOOKUP(P$3,'Tier 2 Allowances'!$B$14:$C$31,2,FALSE),0)</f>
        <v>0</v>
      </c>
      <c r="S57" s="20">
        <f>IF(AND(NOT(ISBLANK(R57)),NOT(ISBLANK(VLOOKUP($F57,'Tier 2 Allowances'!$A$2:$M$6,7,FALSE)))),VLOOKUP(R$3,'Tier 2 Allowances'!$B$14:$C$31,2,FALSE),0)</f>
        <v>0</v>
      </c>
      <c r="U57" s="20">
        <f>IF(AND(NOT(ISBLANK(T57)),NOT(ISBLANK(VLOOKUP($F57,'Tier 2 Allowances'!$A$2:$M$6,8,FALSE)))),VLOOKUP(T$3,'Tier 2 Allowances'!$B$14:$C$31,2,FALSE),0)</f>
        <v>0</v>
      </c>
      <c r="W57" s="20">
        <f>IF(AND(NOT(ISBLANK(V57)),ISBLANK(AB57),NOT(ISBLANK(VLOOKUP($F57,'Tier 2 Allowances'!$A$2:$M$6, 9,FALSE)))),VLOOKUP(V$3,'Tier 2 Allowances'!$B$14:$C$31,2,FALSE),0)</f>
        <v>0</v>
      </c>
      <c r="Y57" s="20">
        <f>IF(AND(NOT(ISBLANK(X57)),NOT(ISBLANK(VLOOKUP($F57,'Tier 2 Allowances'!$A$2:$M$6, 10,FALSE)))),VLOOKUP(X$3,'Tier 2 Allowances'!$B$14:$C$31,2,FALSE),0)</f>
        <v>0</v>
      </c>
      <c r="AA57" s="20">
        <f>IF(AND(NOT(ISBLANK(Z57)),ISBLANK(AB57),NOT(ISBLANK(VLOOKUP($F57,'Tier 2 Allowances'!$A$2:$M$6, 11,FALSE)))),VLOOKUP(Z$3,'Tier 2 Allowances'!$B$14:$C$31,2,FALSE),0)</f>
        <v>0</v>
      </c>
      <c r="AC57" s="20">
        <f>IF(AND(NOT(ISBLANK(AB57)),NOT(ISBLANK(VLOOKUP($F57,'Tier 2 Allowances'!$A$2:$M$6, 12,FALSE)))),VLOOKUP(AB$3,'Tier 2 Allowances'!$B$14:$C$31,2,FALSE),0)</f>
        <v>0</v>
      </c>
      <c r="AE57" s="20">
        <f>IF(AND(NOT(ISBLANK(AD57)),NOT(ISBLANK(VLOOKUP($F57,'Tier 2 Allowances'!$A$2:$M$6, 13,FALSE)))),VLOOKUP(AD$3,'Tier 2 Allowances'!$B$14:$C$31,2,FALSE),0)</f>
        <v>0</v>
      </c>
      <c r="AG57" s="20">
        <f>IF(AND(NOT(ISBLANK(AF57)),NOT(ISBLANK(VLOOKUP($F57,'Tier 2 Allowances'!$A$2:$M$6, 14,FALSE)))),VLOOKUP(AD$3,'Tier 2 Allowances'!$B$14:$C$31,2,FALSE),0)</f>
        <v>0</v>
      </c>
      <c r="AI57" s="20">
        <f>IF(AND(NOT(ISBLANK(AH57)),NOT(ISBLANK(VLOOKUP($F57,'Tier 2 Allowances'!$A$2:$M$6, 15,FALSE)))),VLOOKUP(AH$3,'Tier 2 Allowances'!$B$14:$C$31,2,FALSE),0)</f>
        <v>0</v>
      </c>
      <c r="AK57" s="20">
        <f>IF(AND(NOT(ISBLANK(AJ57)),NOT(ISBLANK(VLOOKUP($F57,'Tier 2 Allowances'!$A$2:$M$6, 18,FALSE)))),AJ57*VLOOKUP(AJ$3,'Tier 2 Allowances'!$B$14:$C$31,2,FALSE),0)</f>
        <v>0</v>
      </c>
      <c r="AM57" s="20">
        <f>IF(AND(NOT(ISBLANK(AL57)),NOT(ISBLANK(VLOOKUP($F57,'Tier 2 Allowances'!$A$2:$M$6, 17,FALSE)))),VLOOKUP(AL$3,'Tier 2 Allowances'!$B$14:$C$31,2,FALSE),0)</f>
        <v>0</v>
      </c>
      <c r="AO57" s="20">
        <f>IF(AND(NOT(ISBLANK(AN57)),NOT(ISBLANK(VLOOKUP($F57,'Tier 2 Allowances'!$A$2:$M$6, 18,FALSE)))),AN57*VLOOKUP(AN$3,'Tier 2 Allowances'!$B$14:$C$31,2,FALSE),0)</f>
        <v>0</v>
      </c>
      <c r="AQ57" s="20">
        <f>IF(AND(NOT(ISBLANK(AP57)),NOT(ISBLANK(VLOOKUP($F57,'Tier 2 Allowances'!$A$2:$M$6, 19,FALSE)))),AP57*VLOOKUP(AP$3,'Tier 2 Allowances'!$B$14:$C$31,2,FALSE),0)</f>
        <v>0</v>
      </c>
      <c r="AS57" s="20">
        <f>IF(AND(NOT(ISBLANK(AR57)),NOT(ISBLANK(VLOOKUP($F57,'Tier 2 Allowances'!$A$2:$M$6, 20,FALSE)))),VLOOKUP(AR$3,'Tier 2 Allowances'!$B$14:$C$31,2,FALSE),0)</f>
        <v>0</v>
      </c>
      <c r="AU57" s="20">
        <f>IF(AND(NOT(ISBLANK(AT57)),NOT(ISBLANK(VLOOKUP($F57,'Tier 2 Allowances'!$A$2:$W$6, 21,FALSE)))),VLOOKUP(AT$3,'Tier 2 Allowances'!$B$14:$C$34,2,FALSE),0)</f>
        <v>0</v>
      </c>
      <c r="AW57" s="20">
        <f>IF(AND(NOT(ISBLANK(AV57)),NOT(ISBLANK(VLOOKUP($F57,'Tier 2 Allowances'!$A$2:$W$6, 22,FALSE)))),VLOOKUP(AV$3,'Tier 2 Allowances'!$B$14:$C$34,2,FALSE),0)</f>
        <v>0</v>
      </c>
      <c r="AY57" s="20">
        <f>IF(AND(NOT(ISBLANK(AX57)),NOT(ISBLANK(VLOOKUP($F57,'Tier 2 Allowances'!$A$2:$W$6, 23,FALSE)))),VLOOKUP(AX$3,'Tier 2 Allowances'!$B$14:$C$34,2,FALSE),0)</f>
        <v>0</v>
      </c>
      <c r="BA57" s="22">
        <f t="shared" si="0"/>
        <v>14</v>
      </c>
      <c r="BC57" s="22">
        <f t="shared" si="1"/>
        <v>10</v>
      </c>
      <c r="BE57" s="22">
        <f t="shared" si="2"/>
        <v>0</v>
      </c>
      <c r="BG57" s="22">
        <f t="shared" si="3"/>
        <v>0</v>
      </c>
      <c r="BH57" s="20" t="str">
        <f t="shared" si="7"/>
        <v/>
      </c>
      <c r="BI57" s="22" t="str">
        <f t="shared" si="4"/>
        <v/>
      </c>
      <c r="BJ57" s="19"/>
      <c r="BK57" s="19"/>
      <c r="BL57" s="22" t="str">
        <f t="shared" si="5"/>
        <v/>
      </c>
      <c r="BM57" s="22" t="str">
        <f t="shared" si="6"/>
        <v/>
      </c>
      <c r="BN57" s="19"/>
      <c r="BO57" s="99"/>
    </row>
    <row r="58" spans="5:67" x14ac:dyDescent="0.2">
      <c r="E58" s="17"/>
      <c r="G58" s="20">
        <f>IF(ISBLANK(F58),0,VLOOKUP($F58,'Tier 2 Allowances'!$A$2:$B$6,2,FALSE))</f>
        <v>0</v>
      </c>
      <c r="K58" s="20">
        <f>IF(NOT(ISBLANK(VLOOKUP($F58,'Tier 2 Allowances'!$A$2:$T$6,3,FALSE))),IF(J58=2,2* VLOOKUP(J$3,'Tier 2 Allowances'!$B$14:$C$31,2,FALSE),(IF(NOT(ISBLANK(J58)), VLOOKUP(J$3,'Tier 2 Allowances'!$B$14:$C$31,2,FALSE),0))),0)</f>
        <v>0</v>
      </c>
      <c r="M58" s="20">
        <f>IF(NOT(ISBLANK(VLOOKUP($F58,'Tier 2 Allowances'!$A$2:$T$6,4,FALSE))),IF(L58=2,2* VLOOKUP(L$3,'Tier 2 Allowances'!$B$14:$C$31,2,FALSE),(IF(NOT(ISBLANK(L58)), VLOOKUP(L$3,'Tier 2 Allowances'!$B$14:$C$31,2,FALSE),0))),0)</f>
        <v>0</v>
      </c>
      <c r="O58" s="20">
        <f>IF(AND(NOT(ISBLANK(N58)),NOT(ISBLANK(VLOOKUP($F58,'Tier 2 Allowances'!$A$2:$M$6,5,FALSE)))),VLOOKUP(N$3,'Tier 2 Allowances'!$B$14:$C$31,2,FALSE),0)</f>
        <v>0</v>
      </c>
      <c r="Q58" s="20">
        <f>IF(AND(NOT(ISBLANK(P58)),ISBLANK(R58),NOT(ISBLANK(VLOOKUP($F58,'Tier 2 Allowances'!$A$2:$M$6,6,FALSE)))),VLOOKUP(P$3,'Tier 2 Allowances'!$B$14:$C$31,2,FALSE),0)</f>
        <v>0</v>
      </c>
      <c r="S58" s="20">
        <f>IF(AND(NOT(ISBLANK(R58)),NOT(ISBLANK(VLOOKUP($F58,'Tier 2 Allowances'!$A$2:$M$6,7,FALSE)))),VLOOKUP(R$3,'Tier 2 Allowances'!$B$14:$C$31,2,FALSE),0)</f>
        <v>0</v>
      </c>
      <c r="U58" s="20">
        <f>IF(AND(NOT(ISBLANK(T58)),NOT(ISBLANK(VLOOKUP($F58,'Tier 2 Allowances'!$A$2:$M$6,8,FALSE)))),VLOOKUP(T$3,'Tier 2 Allowances'!$B$14:$C$31,2,FALSE),0)</f>
        <v>0</v>
      </c>
      <c r="W58" s="20">
        <f>IF(AND(NOT(ISBLANK(V58)),ISBLANK(AB58),NOT(ISBLANK(VLOOKUP($F58,'Tier 2 Allowances'!$A$2:$M$6, 9,FALSE)))),VLOOKUP(V$3,'Tier 2 Allowances'!$B$14:$C$31,2,FALSE),0)</f>
        <v>0</v>
      </c>
      <c r="Y58" s="20">
        <f>IF(AND(NOT(ISBLANK(X58)),NOT(ISBLANK(VLOOKUP($F58,'Tier 2 Allowances'!$A$2:$M$6, 10,FALSE)))),VLOOKUP(X$3,'Tier 2 Allowances'!$B$14:$C$31,2,FALSE),0)</f>
        <v>0</v>
      </c>
      <c r="AA58" s="20">
        <f>IF(AND(NOT(ISBLANK(Z58)),ISBLANK(AB58),NOT(ISBLANK(VLOOKUP($F58,'Tier 2 Allowances'!$A$2:$M$6, 11,FALSE)))),VLOOKUP(Z$3,'Tier 2 Allowances'!$B$14:$C$31,2,FALSE),0)</f>
        <v>0</v>
      </c>
      <c r="AC58" s="20">
        <f>IF(AND(NOT(ISBLANK(AB58)),NOT(ISBLANK(VLOOKUP($F58,'Tier 2 Allowances'!$A$2:$M$6, 12,FALSE)))),VLOOKUP(AB$3,'Tier 2 Allowances'!$B$14:$C$31,2,FALSE),0)</f>
        <v>0</v>
      </c>
      <c r="AE58" s="20">
        <f>IF(AND(NOT(ISBLANK(AD58)),NOT(ISBLANK(VLOOKUP($F58,'Tier 2 Allowances'!$A$2:$M$6, 13,FALSE)))),VLOOKUP(AD$3,'Tier 2 Allowances'!$B$14:$C$31,2,FALSE),0)</f>
        <v>0</v>
      </c>
      <c r="AG58" s="20">
        <f>IF(AND(NOT(ISBLANK(AF58)),NOT(ISBLANK(VLOOKUP($F58,'Tier 2 Allowances'!$A$2:$M$6, 14,FALSE)))),VLOOKUP(AD$3,'Tier 2 Allowances'!$B$14:$C$31,2,FALSE),0)</f>
        <v>0</v>
      </c>
      <c r="AI58" s="20">
        <f>IF(AND(NOT(ISBLANK(AH58)),NOT(ISBLANK(VLOOKUP($F58,'Tier 2 Allowances'!$A$2:$M$6, 15,FALSE)))),VLOOKUP(AH$3,'Tier 2 Allowances'!$B$14:$C$31,2,FALSE),0)</f>
        <v>0</v>
      </c>
      <c r="AK58" s="20">
        <f>IF(AND(NOT(ISBLANK(AJ58)),NOT(ISBLANK(VLOOKUP($F58,'Tier 2 Allowances'!$A$2:$M$6, 18,FALSE)))),AJ58*VLOOKUP(AJ$3,'Tier 2 Allowances'!$B$14:$C$31,2,FALSE),0)</f>
        <v>0</v>
      </c>
      <c r="AM58" s="20">
        <f>IF(AND(NOT(ISBLANK(AL58)),NOT(ISBLANK(VLOOKUP($F58,'Tier 2 Allowances'!$A$2:$M$6, 17,FALSE)))),VLOOKUP(AL$3,'Tier 2 Allowances'!$B$14:$C$31,2,FALSE),0)</f>
        <v>0</v>
      </c>
      <c r="AO58" s="20">
        <f>IF(AND(NOT(ISBLANK(AN58)),NOT(ISBLANK(VLOOKUP($F58,'Tier 2 Allowances'!$A$2:$M$6, 18,FALSE)))),AN58*VLOOKUP(AN$3,'Tier 2 Allowances'!$B$14:$C$31,2,FALSE),0)</f>
        <v>0</v>
      </c>
      <c r="AQ58" s="20">
        <f>IF(AND(NOT(ISBLANK(AP58)),NOT(ISBLANK(VLOOKUP($F58,'Tier 2 Allowances'!$A$2:$M$6, 19,FALSE)))),AP58*VLOOKUP(AP$3,'Tier 2 Allowances'!$B$14:$C$31,2,FALSE),0)</f>
        <v>0</v>
      </c>
      <c r="AS58" s="20">
        <f>IF(AND(NOT(ISBLANK(AR58)),NOT(ISBLANK(VLOOKUP($F58,'Tier 2 Allowances'!$A$2:$M$6, 20,FALSE)))),VLOOKUP(AR$3,'Tier 2 Allowances'!$B$14:$C$31,2,FALSE),0)</f>
        <v>0</v>
      </c>
      <c r="AU58" s="20">
        <f>IF(AND(NOT(ISBLANK(AT58)),NOT(ISBLANK(VLOOKUP($F58,'Tier 2 Allowances'!$A$2:$W$6, 21,FALSE)))),VLOOKUP(AT$3,'Tier 2 Allowances'!$B$14:$C$34,2,FALSE),0)</f>
        <v>0</v>
      </c>
      <c r="AW58" s="20">
        <f>IF(AND(NOT(ISBLANK(AV58)),NOT(ISBLANK(VLOOKUP($F58,'Tier 2 Allowances'!$A$2:$W$6, 22,FALSE)))),VLOOKUP(AV$3,'Tier 2 Allowances'!$B$14:$C$34,2,FALSE),0)</f>
        <v>0</v>
      </c>
      <c r="AY58" s="20">
        <f>IF(AND(NOT(ISBLANK(AX58)),NOT(ISBLANK(VLOOKUP($F58,'Tier 2 Allowances'!$A$2:$W$6, 23,FALSE)))),VLOOKUP(AX$3,'Tier 2 Allowances'!$B$14:$C$34,2,FALSE),0)</f>
        <v>0</v>
      </c>
      <c r="BA58" s="22">
        <f t="shared" si="0"/>
        <v>14</v>
      </c>
      <c r="BC58" s="22">
        <f t="shared" si="1"/>
        <v>10</v>
      </c>
      <c r="BE58" s="22">
        <f t="shared" si="2"/>
        <v>0</v>
      </c>
      <c r="BG58" s="22">
        <f t="shared" si="3"/>
        <v>0</v>
      </c>
      <c r="BH58" s="20" t="str">
        <f t="shared" si="7"/>
        <v/>
      </c>
      <c r="BI58" s="22" t="str">
        <f t="shared" si="4"/>
        <v/>
      </c>
      <c r="BJ58" s="19"/>
      <c r="BK58" s="19"/>
      <c r="BL58" s="22" t="str">
        <f t="shared" si="5"/>
        <v/>
      </c>
      <c r="BM58" s="22" t="str">
        <f t="shared" si="6"/>
        <v/>
      </c>
      <c r="BN58" s="19"/>
      <c r="BO58" s="99"/>
    </row>
    <row r="59" spans="5:67" x14ac:dyDescent="0.2">
      <c r="E59" s="17"/>
      <c r="G59" s="20">
        <f>IF(ISBLANK(F59),0,VLOOKUP($F59,'Tier 2 Allowances'!$A$2:$B$6,2,FALSE))</f>
        <v>0</v>
      </c>
      <c r="K59" s="20">
        <f>IF(NOT(ISBLANK(VLOOKUP($F59,'Tier 2 Allowances'!$A$2:$T$6,3,FALSE))),IF(J59=2,2* VLOOKUP(J$3,'Tier 2 Allowances'!$B$14:$C$31,2,FALSE),(IF(NOT(ISBLANK(J59)), VLOOKUP(J$3,'Tier 2 Allowances'!$B$14:$C$31,2,FALSE),0))),0)</f>
        <v>0</v>
      </c>
      <c r="M59" s="20">
        <f>IF(NOT(ISBLANK(VLOOKUP($F59,'Tier 2 Allowances'!$A$2:$T$6,4,FALSE))),IF(L59=2,2* VLOOKUP(L$3,'Tier 2 Allowances'!$B$14:$C$31,2,FALSE),(IF(NOT(ISBLANK(L59)), VLOOKUP(L$3,'Tier 2 Allowances'!$B$14:$C$31,2,FALSE),0))),0)</f>
        <v>0</v>
      </c>
      <c r="O59" s="20">
        <f>IF(AND(NOT(ISBLANK(N59)),NOT(ISBLANK(VLOOKUP($F59,'Tier 2 Allowances'!$A$2:$M$6,5,FALSE)))),VLOOKUP(N$3,'Tier 2 Allowances'!$B$14:$C$31,2,FALSE),0)</f>
        <v>0</v>
      </c>
      <c r="Q59" s="20">
        <f>IF(AND(NOT(ISBLANK(P59)),ISBLANK(R59),NOT(ISBLANK(VLOOKUP($F59,'Tier 2 Allowances'!$A$2:$M$6,6,FALSE)))),VLOOKUP(P$3,'Tier 2 Allowances'!$B$14:$C$31,2,FALSE),0)</f>
        <v>0</v>
      </c>
      <c r="S59" s="20">
        <f>IF(AND(NOT(ISBLANK(R59)),NOT(ISBLANK(VLOOKUP($F59,'Tier 2 Allowances'!$A$2:$M$6,7,FALSE)))),VLOOKUP(R$3,'Tier 2 Allowances'!$B$14:$C$31,2,FALSE),0)</f>
        <v>0</v>
      </c>
      <c r="U59" s="20">
        <f>IF(AND(NOT(ISBLANK(T59)),NOT(ISBLANK(VLOOKUP($F59,'Tier 2 Allowances'!$A$2:$M$6,8,FALSE)))),VLOOKUP(T$3,'Tier 2 Allowances'!$B$14:$C$31,2,FALSE),0)</f>
        <v>0</v>
      </c>
      <c r="W59" s="20">
        <f>IF(AND(NOT(ISBLANK(V59)),ISBLANK(AB59),NOT(ISBLANK(VLOOKUP($F59,'Tier 2 Allowances'!$A$2:$M$6, 9,FALSE)))),VLOOKUP(V$3,'Tier 2 Allowances'!$B$14:$C$31,2,FALSE),0)</f>
        <v>0</v>
      </c>
      <c r="Y59" s="20">
        <f>IF(AND(NOT(ISBLANK(X59)),NOT(ISBLANK(VLOOKUP($F59,'Tier 2 Allowances'!$A$2:$M$6, 10,FALSE)))),VLOOKUP(X$3,'Tier 2 Allowances'!$B$14:$C$31,2,FALSE),0)</f>
        <v>0</v>
      </c>
      <c r="AA59" s="20">
        <f>IF(AND(NOT(ISBLANK(Z59)),ISBLANK(AB59),NOT(ISBLANK(VLOOKUP($F59,'Tier 2 Allowances'!$A$2:$M$6, 11,FALSE)))),VLOOKUP(Z$3,'Tier 2 Allowances'!$B$14:$C$31,2,FALSE),0)</f>
        <v>0</v>
      </c>
      <c r="AC59" s="20">
        <f>IF(AND(NOT(ISBLANK(AB59)),NOT(ISBLANK(VLOOKUP($F59,'Tier 2 Allowances'!$A$2:$M$6, 12,FALSE)))),VLOOKUP(AB$3,'Tier 2 Allowances'!$B$14:$C$31,2,FALSE),0)</f>
        <v>0</v>
      </c>
      <c r="AE59" s="20">
        <f>IF(AND(NOT(ISBLANK(AD59)),NOT(ISBLANK(VLOOKUP($F59,'Tier 2 Allowances'!$A$2:$M$6, 13,FALSE)))),VLOOKUP(AD$3,'Tier 2 Allowances'!$B$14:$C$31,2,FALSE),0)</f>
        <v>0</v>
      </c>
      <c r="AG59" s="20">
        <f>IF(AND(NOT(ISBLANK(AF59)),NOT(ISBLANK(VLOOKUP($F59,'Tier 2 Allowances'!$A$2:$M$6, 14,FALSE)))),VLOOKUP(AD$3,'Tier 2 Allowances'!$B$14:$C$31,2,FALSE),0)</f>
        <v>0</v>
      </c>
      <c r="AI59" s="20">
        <f>IF(AND(NOT(ISBLANK(AH59)),NOT(ISBLANK(VLOOKUP($F59,'Tier 2 Allowances'!$A$2:$M$6, 15,FALSE)))),VLOOKUP(AH$3,'Tier 2 Allowances'!$B$14:$C$31,2,FALSE),0)</f>
        <v>0</v>
      </c>
      <c r="AK59" s="20">
        <f>IF(AND(NOT(ISBLANK(AJ59)),NOT(ISBLANK(VLOOKUP($F59,'Tier 2 Allowances'!$A$2:$M$6, 18,FALSE)))),AJ59*VLOOKUP(AJ$3,'Tier 2 Allowances'!$B$14:$C$31,2,FALSE),0)</f>
        <v>0</v>
      </c>
      <c r="AM59" s="20">
        <f>IF(AND(NOT(ISBLANK(AL59)),NOT(ISBLANK(VLOOKUP($F59,'Tier 2 Allowances'!$A$2:$M$6, 17,FALSE)))),VLOOKUP(AL$3,'Tier 2 Allowances'!$B$14:$C$31,2,FALSE),0)</f>
        <v>0</v>
      </c>
      <c r="AO59" s="20">
        <f>IF(AND(NOT(ISBLANK(AN59)),NOT(ISBLANK(VLOOKUP($F59,'Tier 2 Allowances'!$A$2:$M$6, 18,FALSE)))),AN59*VLOOKUP(AN$3,'Tier 2 Allowances'!$B$14:$C$31,2,FALSE),0)</f>
        <v>0</v>
      </c>
      <c r="AQ59" s="20">
        <f>IF(AND(NOT(ISBLANK(AP59)),NOT(ISBLANK(VLOOKUP($F59,'Tier 2 Allowances'!$A$2:$M$6, 19,FALSE)))),AP59*VLOOKUP(AP$3,'Tier 2 Allowances'!$B$14:$C$31,2,FALSE),0)</f>
        <v>0</v>
      </c>
      <c r="AS59" s="20">
        <f>IF(AND(NOT(ISBLANK(AR59)),NOT(ISBLANK(VLOOKUP($F59,'Tier 2 Allowances'!$A$2:$M$6, 20,FALSE)))),VLOOKUP(AR$3,'Tier 2 Allowances'!$B$14:$C$31,2,FALSE),0)</f>
        <v>0</v>
      </c>
      <c r="AU59" s="20">
        <f>IF(AND(NOT(ISBLANK(AT59)),NOT(ISBLANK(VLOOKUP($F59,'Tier 2 Allowances'!$A$2:$W$6, 21,FALSE)))),VLOOKUP(AT$3,'Tier 2 Allowances'!$B$14:$C$34,2,FALSE),0)</f>
        <v>0</v>
      </c>
      <c r="AW59" s="20">
        <f>IF(AND(NOT(ISBLANK(AV59)),NOT(ISBLANK(VLOOKUP($F59,'Tier 2 Allowances'!$A$2:$W$6, 22,FALSE)))),VLOOKUP(AV$3,'Tier 2 Allowances'!$B$14:$C$34,2,FALSE),0)</f>
        <v>0</v>
      </c>
      <c r="AY59" s="20">
        <f>IF(AND(NOT(ISBLANK(AX59)),NOT(ISBLANK(VLOOKUP($F59,'Tier 2 Allowances'!$A$2:$W$6, 23,FALSE)))),VLOOKUP(AX$3,'Tier 2 Allowances'!$B$14:$C$34,2,FALSE),0)</f>
        <v>0</v>
      </c>
      <c r="BA59" s="22">
        <f t="shared" si="0"/>
        <v>14</v>
      </c>
      <c r="BC59" s="22">
        <f t="shared" si="1"/>
        <v>10</v>
      </c>
      <c r="BE59" s="22">
        <f t="shared" si="2"/>
        <v>0</v>
      </c>
      <c r="BG59" s="22">
        <f t="shared" si="3"/>
        <v>0</v>
      </c>
      <c r="BH59" s="20" t="str">
        <f t="shared" si="7"/>
        <v/>
      </c>
      <c r="BI59" s="22" t="str">
        <f t="shared" si="4"/>
        <v/>
      </c>
      <c r="BJ59" s="19"/>
      <c r="BK59" s="19"/>
      <c r="BL59" s="22" t="str">
        <f t="shared" si="5"/>
        <v/>
      </c>
      <c r="BM59" s="22" t="str">
        <f t="shared" si="6"/>
        <v/>
      </c>
      <c r="BN59" s="19"/>
      <c r="BO59" s="99"/>
    </row>
    <row r="60" spans="5:67" x14ac:dyDescent="0.2">
      <c r="E60" s="17"/>
      <c r="G60" s="20">
        <f>IF(ISBLANK(F60),0,VLOOKUP($F60,'Tier 2 Allowances'!$A$2:$B$6,2,FALSE))</f>
        <v>0</v>
      </c>
      <c r="K60" s="20">
        <f>IF(NOT(ISBLANK(VLOOKUP($F60,'Tier 2 Allowances'!$A$2:$T$6,3,FALSE))),IF(J60=2,2* VLOOKUP(J$3,'Tier 2 Allowances'!$B$14:$C$31,2,FALSE),(IF(NOT(ISBLANK(J60)), VLOOKUP(J$3,'Tier 2 Allowances'!$B$14:$C$31,2,FALSE),0))),0)</f>
        <v>0</v>
      </c>
      <c r="M60" s="20">
        <f>IF(NOT(ISBLANK(VLOOKUP($F60,'Tier 2 Allowances'!$A$2:$T$6,4,FALSE))),IF(L60=2,2* VLOOKUP(L$3,'Tier 2 Allowances'!$B$14:$C$31,2,FALSE),(IF(NOT(ISBLANK(L60)), VLOOKUP(L$3,'Tier 2 Allowances'!$B$14:$C$31,2,FALSE),0))),0)</f>
        <v>0</v>
      </c>
      <c r="O60" s="20">
        <f>IF(AND(NOT(ISBLANK(N60)),NOT(ISBLANK(VLOOKUP($F60,'Tier 2 Allowances'!$A$2:$M$6,5,FALSE)))),VLOOKUP(N$3,'Tier 2 Allowances'!$B$14:$C$31,2,FALSE),0)</f>
        <v>0</v>
      </c>
      <c r="Q60" s="20">
        <f>IF(AND(NOT(ISBLANK(P60)),ISBLANK(R60),NOT(ISBLANK(VLOOKUP($F60,'Tier 2 Allowances'!$A$2:$M$6,6,FALSE)))),VLOOKUP(P$3,'Tier 2 Allowances'!$B$14:$C$31,2,FALSE),0)</f>
        <v>0</v>
      </c>
      <c r="S60" s="20">
        <f>IF(AND(NOT(ISBLANK(R60)),NOT(ISBLANK(VLOOKUP($F60,'Tier 2 Allowances'!$A$2:$M$6,7,FALSE)))),VLOOKUP(R$3,'Tier 2 Allowances'!$B$14:$C$31,2,FALSE),0)</f>
        <v>0</v>
      </c>
      <c r="U60" s="20">
        <f>IF(AND(NOT(ISBLANK(T60)),NOT(ISBLANK(VLOOKUP($F60,'Tier 2 Allowances'!$A$2:$M$6,8,FALSE)))),VLOOKUP(T$3,'Tier 2 Allowances'!$B$14:$C$31,2,FALSE),0)</f>
        <v>0</v>
      </c>
      <c r="W60" s="20">
        <f>IF(AND(NOT(ISBLANK(V60)),ISBLANK(AB60),NOT(ISBLANK(VLOOKUP($F60,'Tier 2 Allowances'!$A$2:$M$6, 9,FALSE)))),VLOOKUP(V$3,'Tier 2 Allowances'!$B$14:$C$31,2,FALSE),0)</f>
        <v>0</v>
      </c>
      <c r="Y60" s="20">
        <f>IF(AND(NOT(ISBLANK(X60)),NOT(ISBLANK(VLOOKUP($F60,'Tier 2 Allowances'!$A$2:$M$6, 10,FALSE)))),VLOOKUP(X$3,'Tier 2 Allowances'!$B$14:$C$31,2,FALSE),0)</f>
        <v>0</v>
      </c>
      <c r="AA60" s="20">
        <f>IF(AND(NOT(ISBLANK(Z60)),ISBLANK(AB60),NOT(ISBLANK(VLOOKUP($F60,'Tier 2 Allowances'!$A$2:$M$6, 11,FALSE)))),VLOOKUP(Z$3,'Tier 2 Allowances'!$B$14:$C$31,2,FALSE),0)</f>
        <v>0</v>
      </c>
      <c r="AC60" s="20">
        <f>IF(AND(NOT(ISBLANK(AB60)),NOT(ISBLANK(VLOOKUP($F60,'Tier 2 Allowances'!$A$2:$M$6, 12,FALSE)))),VLOOKUP(AB$3,'Tier 2 Allowances'!$B$14:$C$31,2,FALSE),0)</f>
        <v>0</v>
      </c>
      <c r="AE60" s="20">
        <f>IF(AND(NOT(ISBLANK(AD60)),NOT(ISBLANK(VLOOKUP($F60,'Tier 2 Allowances'!$A$2:$M$6, 13,FALSE)))),VLOOKUP(AD$3,'Tier 2 Allowances'!$B$14:$C$31,2,FALSE),0)</f>
        <v>0</v>
      </c>
      <c r="AG60" s="20">
        <f>IF(AND(NOT(ISBLANK(AF60)),NOT(ISBLANK(VLOOKUP($F60,'Tier 2 Allowances'!$A$2:$M$6, 14,FALSE)))),VLOOKUP(AD$3,'Tier 2 Allowances'!$B$14:$C$31,2,FALSE),0)</f>
        <v>0</v>
      </c>
      <c r="AI60" s="20">
        <f>IF(AND(NOT(ISBLANK(AH60)),NOT(ISBLANK(VLOOKUP($F60,'Tier 2 Allowances'!$A$2:$M$6, 15,FALSE)))),VLOOKUP(AH$3,'Tier 2 Allowances'!$B$14:$C$31,2,FALSE),0)</f>
        <v>0</v>
      </c>
      <c r="AK60" s="20">
        <f>IF(AND(NOT(ISBLANK(AJ60)),NOT(ISBLANK(VLOOKUP($F60,'Tier 2 Allowances'!$A$2:$M$6, 18,FALSE)))),AJ60*VLOOKUP(AJ$3,'Tier 2 Allowances'!$B$14:$C$31,2,FALSE),0)</f>
        <v>0</v>
      </c>
      <c r="AM60" s="20">
        <f>IF(AND(NOT(ISBLANK(AL60)),NOT(ISBLANK(VLOOKUP($F60,'Tier 2 Allowances'!$A$2:$M$6, 17,FALSE)))),VLOOKUP(AL$3,'Tier 2 Allowances'!$B$14:$C$31,2,FALSE),0)</f>
        <v>0</v>
      </c>
      <c r="AO60" s="20">
        <f>IF(AND(NOT(ISBLANK(AN60)),NOT(ISBLANK(VLOOKUP($F60,'Tier 2 Allowances'!$A$2:$M$6, 18,FALSE)))),AN60*VLOOKUP(AN$3,'Tier 2 Allowances'!$B$14:$C$31,2,FALSE),0)</f>
        <v>0</v>
      </c>
      <c r="AQ60" s="20">
        <f>IF(AND(NOT(ISBLANK(AP60)),NOT(ISBLANK(VLOOKUP($F60,'Tier 2 Allowances'!$A$2:$M$6, 19,FALSE)))),AP60*VLOOKUP(AP$3,'Tier 2 Allowances'!$B$14:$C$31,2,FALSE),0)</f>
        <v>0</v>
      </c>
      <c r="AS60" s="20">
        <f>IF(AND(NOT(ISBLANK(AR60)),NOT(ISBLANK(VLOOKUP($F60,'Tier 2 Allowances'!$A$2:$M$6, 20,FALSE)))),VLOOKUP(AR$3,'Tier 2 Allowances'!$B$14:$C$31,2,FALSE),0)</f>
        <v>0</v>
      </c>
      <c r="AU60" s="20">
        <f>IF(AND(NOT(ISBLANK(AT60)),NOT(ISBLANK(VLOOKUP($F60,'Tier 2 Allowances'!$A$2:$W$6, 21,FALSE)))),VLOOKUP(AT$3,'Tier 2 Allowances'!$B$14:$C$34,2,FALSE),0)</f>
        <v>0</v>
      </c>
      <c r="AW60" s="20">
        <f>IF(AND(NOT(ISBLANK(AV60)),NOT(ISBLANK(VLOOKUP($F60,'Tier 2 Allowances'!$A$2:$W$6, 22,FALSE)))),VLOOKUP(AV$3,'Tier 2 Allowances'!$B$14:$C$34,2,FALSE),0)</f>
        <v>0</v>
      </c>
      <c r="AY60" s="20">
        <f>IF(AND(NOT(ISBLANK(AX60)),NOT(ISBLANK(VLOOKUP($F60,'Tier 2 Allowances'!$A$2:$W$6, 23,FALSE)))),VLOOKUP(AX$3,'Tier 2 Allowances'!$B$14:$C$34,2,FALSE),0)</f>
        <v>0</v>
      </c>
      <c r="BA60" s="22">
        <f t="shared" si="0"/>
        <v>14</v>
      </c>
      <c r="BC60" s="22">
        <f t="shared" si="1"/>
        <v>10</v>
      </c>
      <c r="BE60" s="22">
        <f t="shared" si="2"/>
        <v>0</v>
      </c>
      <c r="BG60" s="22">
        <f t="shared" si="3"/>
        <v>0</v>
      </c>
      <c r="BH60" s="20" t="str">
        <f t="shared" si="7"/>
        <v/>
      </c>
      <c r="BI60" s="22" t="str">
        <f t="shared" si="4"/>
        <v/>
      </c>
      <c r="BJ60" s="19"/>
      <c r="BK60" s="19"/>
      <c r="BL60" s="22" t="str">
        <f t="shared" si="5"/>
        <v/>
      </c>
      <c r="BM60" s="22" t="str">
        <f t="shared" si="6"/>
        <v/>
      </c>
      <c r="BN60" s="19"/>
      <c r="BO60" s="99"/>
    </row>
    <row r="61" spans="5:67" x14ac:dyDescent="0.2">
      <c r="E61" s="17"/>
      <c r="G61" s="20">
        <f>IF(ISBLANK(F61),0,VLOOKUP($F61,'Tier 2 Allowances'!$A$2:$B$6,2,FALSE))</f>
        <v>0</v>
      </c>
      <c r="K61" s="20">
        <f>IF(NOT(ISBLANK(VLOOKUP($F61,'Tier 2 Allowances'!$A$2:$T$6,3,FALSE))),IF(J61=2,2* VLOOKUP(J$3,'Tier 2 Allowances'!$B$14:$C$31,2,FALSE),(IF(NOT(ISBLANK(J61)), VLOOKUP(J$3,'Tier 2 Allowances'!$B$14:$C$31,2,FALSE),0))),0)</f>
        <v>0</v>
      </c>
      <c r="M61" s="20">
        <f>IF(NOT(ISBLANK(VLOOKUP($F61,'Tier 2 Allowances'!$A$2:$T$6,4,FALSE))),IF(L61=2,2* VLOOKUP(L$3,'Tier 2 Allowances'!$B$14:$C$31,2,FALSE),(IF(NOT(ISBLANK(L61)), VLOOKUP(L$3,'Tier 2 Allowances'!$B$14:$C$31,2,FALSE),0))),0)</f>
        <v>0</v>
      </c>
      <c r="O61" s="20">
        <f>IF(AND(NOT(ISBLANK(N61)),NOT(ISBLANK(VLOOKUP($F61,'Tier 2 Allowances'!$A$2:$M$6,5,FALSE)))),VLOOKUP(N$3,'Tier 2 Allowances'!$B$14:$C$31,2,FALSE),0)</f>
        <v>0</v>
      </c>
      <c r="Q61" s="20">
        <f>IF(AND(NOT(ISBLANK(P61)),ISBLANK(R61),NOT(ISBLANK(VLOOKUP($F61,'Tier 2 Allowances'!$A$2:$M$6,6,FALSE)))),VLOOKUP(P$3,'Tier 2 Allowances'!$B$14:$C$31,2,FALSE),0)</f>
        <v>0</v>
      </c>
      <c r="S61" s="20">
        <f>IF(AND(NOT(ISBLANK(R61)),NOT(ISBLANK(VLOOKUP($F61,'Tier 2 Allowances'!$A$2:$M$6,7,FALSE)))),VLOOKUP(R$3,'Tier 2 Allowances'!$B$14:$C$31,2,FALSE),0)</f>
        <v>0</v>
      </c>
      <c r="U61" s="20">
        <f>IF(AND(NOT(ISBLANK(T61)),NOT(ISBLANK(VLOOKUP($F61,'Tier 2 Allowances'!$A$2:$M$6,8,FALSE)))),VLOOKUP(T$3,'Tier 2 Allowances'!$B$14:$C$31,2,FALSE),0)</f>
        <v>0</v>
      </c>
      <c r="W61" s="20">
        <f>IF(AND(NOT(ISBLANK(V61)),ISBLANK(AB61),NOT(ISBLANK(VLOOKUP($F61,'Tier 2 Allowances'!$A$2:$M$6, 9,FALSE)))),VLOOKUP(V$3,'Tier 2 Allowances'!$B$14:$C$31,2,FALSE),0)</f>
        <v>0</v>
      </c>
      <c r="Y61" s="20">
        <f>IF(AND(NOT(ISBLANK(X61)),NOT(ISBLANK(VLOOKUP($F61,'Tier 2 Allowances'!$A$2:$M$6, 10,FALSE)))),VLOOKUP(X$3,'Tier 2 Allowances'!$B$14:$C$31,2,FALSE),0)</f>
        <v>0</v>
      </c>
      <c r="AA61" s="20">
        <f>IF(AND(NOT(ISBLANK(Z61)),ISBLANK(AB61),NOT(ISBLANK(VLOOKUP($F61,'Tier 2 Allowances'!$A$2:$M$6, 11,FALSE)))),VLOOKUP(Z$3,'Tier 2 Allowances'!$B$14:$C$31,2,FALSE),0)</f>
        <v>0</v>
      </c>
      <c r="AC61" s="20">
        <f>IF(AND(NOT(ISBLANK(AB61)),NOT(ISBLANK(VLOOKUP($F61,'Tier 2 Allowances'!$A$2:$M$6, 12,FALSE)))),VLOOKUP(AB$3,'Tier 2 Allowances'!$B$14:$C$31,2,FALSE),0)</f>
        <v>0</v>
      </c>
      <c r="AE61" s="20">
        <f>IF(AND(NOT(ISBLANK(AD61)),NOT(ISBLANK(VLOOKUP($F61,'Tier 2 Allowances'!$A$2:$M$6, 13,FALSE)))),VLOOKUP(AD$3,'Tier 2 Allowances'!$B$14:$C$31,2,FALSE),0)</f>
        <v>0</v>
      </c>
      <c r="AG61" s="20">
        <f>IF(AND(NOT(ISBLANK(AF61)),NOT(ISBLANK(VLOOKUP($F61,'Tier 2 Allowances'!$A$2:$M$6, 14,FALSE)))),VLOOKUP(AD$3,'Tier 2 Allowances'!$B$14:$C$31,2,FALSE),0)</f>
        <v>0</v>
      </c>
      <c r="AI61" s="20">
        <f>IF(AND(NOT(ISBLANK(AH61)),NOT(ISBLANK(VLOOKUP($F61,'Tier 2 Allowances'!$A$2:$M$6, 15,FALSE)))),VLOOKUP(AH$3,'Tier 2 Allowances'!$B$14:$C$31,2,FALSE),0)</f>
        <v>0</v>
      </c>
      <c r="AK61" s="20">
        <f>IF(AND(NOT(ISBLANK(AJ61)),NOT(ISBLANK(VLOOKUP($F61,'Tier 2 Allowances'!$A$2:$M$6, 18,FALSE)))),AJ61*VLOOKUP(AJ$3,'Tier 2 Allowances'!$B$14:$C$31,2,FALSE),0)</f>
        <v>0</v>
      </c>
      <c r="AM61" s="20">
        <f>IF(AND(NOT(ISBLANK(AL61)),NOT(ISBLANK(VLOOKUP($F61,'Tier 2 Allowances'!$A$2:$M$6, 17,FALSE)))),VLOOKUP(AL$3,'Tier 2 Allowances'!$B$14:$C$31,2,FALSE),0)</f>
        <v>0</v>
      </c>
      <c r="AO61" s="20">
        <f>IF(AND(NOT(ISBLANK(AN61)),NOT(ISBLANK(VLOOKUP($F61,'Tier 2 Allowances'!$A$2:$M$6, 18,FALSE)))),AN61*VLOOKUP(AN$3,'Tier 2 Allowances'!$B$14:$C$31,2,FALSE),0)</f>
        <v>0</v>
      </c>
      <c r="AQ61" s="20">
        <f>IF(AND(NOT(ISBLANK(AP61)),NOT(ISBLANK(VLOOKUP($F61,'Tier 2 Allowances'!$A$2:$M$6, 19,FALSE)))),AP61*VLOOKUP(AP$3,'Tier 2 Allowances'!$B$14:$C$31,2,FALSE),0)</f>
        <v>0</v>
      </c>
      <c r="AS61" s="20">
        <f>IF(AND(NOT(ISBLANK(AR61)),NOT(ISBLANK(VLOOKUP($F61,'Tier 2 Allowances'!$A$2:$M$6, 20,FALSE)))),VLOOKUP(AR$3,'Tier 2 Allowances'!$B$14:$C$31,2,FALSE),0)</f>
        <v>0</v>
      </c>
      <c r="AU61" s="20">
        <f>IF(AND(NOT(ISBLANK(AT61)),NOT(ISBLANK(VLOOKUP($F61,'Tier 2 Allowances'!$A$2:$W$6, 21,FALSE)))),VLOOKUP(AT$3,'Tier 2 Allowances'!$B$14:$C$34,2,FALSE),0)</f>
        <v>0</v>
      </c>
      <c r="AW61" s="20">
        <f>IF(AND(NOT(ISBLANK(AV61)),NOT(ISBLANK(VLOOKUP($F61,'Tier 2 Allowances'!$A$2:$W$6, 22,FALSE)))),VLOOKUP(AV$3,'Tier 2 Allowances'!$B$14:$C$34,2,FALSE),0)</f>
        <v>0</v>
      </c>
      <c r="AY61" s="20">
        <f>IF(AND(NOT(ISBLANK(AX61)),NOT(ISBLANK(VLOOKUP($F61,'Tier 2 Allowances'!$A$2:$W$6, 23,FALSE)))),VLOOKUP(AX$3,'Tier 2 Allowances'!$B$14:$C$34,2,FALSE),0)</f>
        <v>0</v>
      </c>
      <c r="BA61" s="22">
        <f t="shared" si="0"/>
        <v>14</v>
      </c>
      <c r="BC61" s="22">
        <f t="shared" si="1"/>
        <v>10</v>
      </c>
      <c r="BE61" s="22">
        <f t="shared" si="2"/>
        <v>0</v>
      </c>
      <c r="BG61" s="22">
        <f t="shared" si="3"/>
        <v>0</v>
      </c>
      <c r="BH61" s="20" t="str">
        <f t="shared" si="7"/>
        <v/>
      </c>
      <c r="BI61" s="22" t="str">
        <f t="shared" si="4"/>
        <v/>
      </c>
      <c r="BJ61" s="19"/>
      <c r="BK61" s="19"/>
      <c r="BL61" s="22" t="str">
        <f t="shared" si="5"/>
        <v/>
      </c>
      <c r="BM61" s="22" t="str">
        <f t="shared" si="6"/>
        <v/>
      </c>
      <c r="BN61" s="19"/>
      <c r="BO61" s="99"/>
    </row>
    <row r="62" spans="5:67" x14ac:dyDescent="0.2">
      <c r="E62" s="17"/>
      <c r="G62" s="20">
        <f>IF(ISBLANK(F62),0,VLOOKUP($F62,'Tier 2 Allowances'!$A$2:$B$6,2,FALSE))</f>
        <v>0</v>
      </c>
      <c r="K62" s="20">
        <f>IF(NOT(ISBLANK(VLOOKUP($F62,'Tier 2 Allowances'!$A$2:$T$6,3,FALSE))),IF(J62=2,2* VLOOKUP(J$3,'Tier 2 Allowances'!$B$14:$C$31,2,FALSE),(IF(NOT(ISBLANK(J62)), VLOOKUP(J$3,'Tier 2 Allowances'!$B$14:$C$31,2,FALSE),0))),0)</f>
        <v>0</v>
      </c>
      <c r="M62" s="20">
        <f>IF(NOT(ISBLANK(VLOOKUP($F62,'Tier 2 Allowances'!$A$2:$T$6,4,FALSE))),IF(L62=2,2* VLOOKUP(L$3,'Tier 2 Allowances'!$B$14:$C$31,2,FALSE),(IF(NOT(ISBLANK(L62)), VLOOKUP(L$3,'Tier 2 Allowances'!$B$14:$C$31,2,FALSE),0))),0)</f>
        <v>0</v>
      </c>
      <c r="O62" s="20">
        <f>IF(AND(NOT(ISBLANK(N62)),NOT(ISBLANK(VLOOKUP($F62,'Tier 2 Allowances'!$A$2:$M$6,5,FALSE)))),VLOOKUP(N$3,'Tier 2 Allowances'!$B$14:$C$31,2,FALSE),0)</f>
        <v>0</v>
      </c>
      <c r="Q62" s="20">
        <f>IF(AND(NOT(ISBLANK(P62)),ISBLANK(R62),NOT(ISBLANK(VLOOKUP($F62,'Tier 2 Allowances'!$A$2:$M$6,6,FALSE)))),VLOOKUP(P$3,'Tier 2 Allowances'!$B$14:$C$31,2,FALSE),0)</f>
        <v>0</v>
      </c>
      <c r="S62" s="20">
        <f>IF(AND(NOT(ISBLANK(R62)),NOT(ISBLANK(VLOOKUP($F62,'Tier 2 Allowances'!$A$2:$M$6,7,FALSE)))),VLOOKUP(R$3,'Tier 2 Allowances'!$B$14:$C$31,2,FALSE),0)</f>
        <v>0</v>
      </c>
      <c r="U62" s="20">
        <f>IF(AND(NOT(ISBLANK(T62)),NOT(ISBLANK(VLOOKUP($F62,'Tier 2 Allowances'!$A$2:$M$6,8,FALSE)))),VLOOKUP(T$3,'Tier 2 Allowances'!$B$14:$C$31,2,FALSE),0)</f>
        <v>0</v>
      </c>
      <c r="W62" s="20">
        <f>IF(AND(NOT(ISBLANK(V62)),ISBLANK(AB62),NOT(ISBLANK(VLOOKUP($F62,'Tier 2 Allowances'!$A$2:$M$6, 9,FALSE)))),VLOOKUP(V$3,'Tier 2 Allowances'!$B$14:$C$31,2,FALSE),0)</f>
        <v>0</v>
      </c>
      <c r="Y62" s="20">
        <f>IF(AND(NOT(ISBLANK(X62)),NOT(ISBLANK(VLOOKUP($F62,'Tier 2 Allowances'!$A$2:$M$6, 10,FALSE)))),VLOOKUP(X$3,'Tier 2 Allowances'!$B$14:$C$31,2,FALSE),0)</f>
        <v>0</v>
      </c>
      <c r="AA62" s="20">
        <f>IF(AND(NOT(ISBLANK(Z62)),ISBLANK(AB62),NOT(ISBLANK(VLOOKUP($F62,'Tier 2 Allowances'!$A$2:$M$6, 11,FALSE)))),VLOOKUP(Z$3,'Tier 2 Allowances'!$B$14:$C$31,2,FALSE),0)</f>
        <v>0</v>
      </c>
      <c r="AC62" s="20">
        <f>IF(AND(NOT(ISBLANK(AB62)),NOT(ISBLANK(VLOOKUP($F62,'Tier 2 Allowances'!$A$2:$M$6, 12,FALSE)))),VLOOKUP(AB$3,'Tier 2 Allowances'!$B$14:$C$31,2,FALSE),0)</f>
        <v>0</v>
      </c>
      <c r="AE62" s="20">
        <f>IF(AND(NOT(ISBLANK(AD62)),NOT(ISBLANK(VLOOKUP($F62,'Tier 2 Allowances'!$A$2:$M$6, 13,FALSE)))),VLOOKUP(AD$3,'Tier 2 Allowances'!$B$14:$C$31,2,FALSE),0)</f>
        <v>0</v>
      </c>
      <c r="AG62" s="20">
        <f>IF(AND(NOT(ISBLANK(AF62)),NOT(ISBLANK(VLOOKUP($F62,'Tier 2 Allowances'!$A$2:$M$6, 14,FALSE)))),VLOOKUP(AD$3,'Tier 2 Allowances'!$B$14:$C$31,2,FALSE),0)</f>
        <v>0</v>
      </c>
      <c r="AI62" s="20">
        <f>IF(AND(NOT(ISBLANK(AH62)),NOT(ISBLANK(VLOOKUP($F62,'Tier 2 Allowances'!$A$2:$M$6, 15,FALSE)))),VLOOKUP(AH$3,'Tier 2 Allowances'!$B$14:$C$31,2,FALSE),0)</f>
        <v>0</v>
      </c>
      <c r="AK62" s="20">
        <f>IF(AND(NOT(ISBLANK(AJ62)),NOT(ISBLANK(VLOOKUP($F62,'Tier 2 Allowances'!$A$2:$M$6, 18,FALSE)))),AJ62*VLOOKUP(AJ$3,'Tier 2 Allowances'!$B$14:$C$31,2,FALSE),0)</f>
        <v>0</v>
      </c>
      <c r="AM62" s="20">
        <f>IF(AND(NOT(ISBLANK(AL62)),NOT(ISBLANK(VLOOKUP($F62,'Tier 2 Allowances'!$A$2:$M$6, 17,FALSE)))),VLOOKUP(AL$3,'Tier 2 Allowances'!$B$14:$C$31,2,FALSE),0)</f>
        <v>0</v>
      </c>
      <c r="AO62" s="20">
        <f>IF(AND(NOT(ISBLANK(AN62)),NOT(ISBLANK(VLOOKUP($F62,'Tier 2 Allowances'!$A$2:$M$6, 18,FALSE)))),AN62*VLOOKUP(AN$3,'Tier 2 Allowances'!$B$14:$C$31,2,FALSE),0)</f>
        <v>0</v>
      </c>
      <c r="AQ62" s="20">
        <f>IF(AND(NOT(ISBLANK(AP62)),NOT(ISBLANK(VLOOKUP($F62,'Tier 2 Allowances'!$A$2:$M$6, 19,FALSE)))),AP62*VLOOKUP(AP$3,'Tier 2 Allowances'!$B$14:$C$31,2,FALSE),0)</f>
        <v>0</v>
      </c>
      <c r="AS62" s="20">
        <f>IF(AND(NOT(ISBLANK(AR62)),NOT(ISBLANK(VLOOKUP($F62,'Tier 2 Allowances'!$A$2:$M$6, 20,FALSE)))),VLOOKUP(AR$3,'Tier 2 Allowances'!$B$14:$C$31,2,FALSE),0)</f>
        <v>0</v>
      </c>
      <c r="AU62" s="20">
        <f>IF(AND(NOT(ISBLANK(AT62)),NOT(ISBLANK(VLOOKUP($F62,'Tier 2 Allowances'!$A$2:$W$6, 21,FALSE)))),VLOOKUP(AT$3,'Tier 2 Allowances'!$B$14:$C$34,2,FALSE),0)</f>
        <v>0</v>
      </c>
      <c r="AW62" s="20">
        <f>IF(AND(NOT(ISBLANK(AV62)),NOT(ISBLANK(VLOOKUP($F62,'Tier 2 Allowances'!$A$2:$W$6, 22,FALSE)))),VLOOKUP(AV$3,'Tier 2 Allowances'!$B$14:$C$34,2,FALSE),0)</f>
        <v>0</v>
      </c>
      <c r="AY62" s="20">
        <f>IF(AND(NOT(ISBLANK(AX62)),NOT(ISBLANK(VLOOKUP($F62,'Tier 2 Allowances'!$A$2:$W$6, 23,FALSE)))),VLOOKUP(AX$3,'Tier 2 Allowances'!$B$14:$C$34,2,FALSE),0)</f>
        <v>0</v>
      </c>
      <c r="BA62" s="22">
        <f t="shared" si="0"/>
        <v>14</v>
      </c>
      <c r="BC62" s="22">
        <f t="shared" si="1"/>
        <v>10</v>
      </c>
      <c r="BE62" s="22">
        <f t="shared" si="2"/>
        <v>0</v>
      </c>
      <c r="BG62" s="22">
        <f t="shared" si="3"/>
        <v>0</v>
      </c>
      <c r="BH62" s="20" t="str">
        <f t="shared" si="7"/>
        <v/>
      </c>
      <c r="BI62" s="22" t="str">
        <f t="shared" si="4"/>
        <v/>
      </c>
      <c r="BJ62" s="19"/>
      <c r="BK62" s="19"/>
      <c r="BL62" s="22" t="str">
        <f t="shared" si="5"/>
        <v/>
      </c>
      <c r="BM62" s="22" t="str">
        <f t="shared" si="6"/>
        <v/>
      </c>
      <c r="BN62" s="19"/>
      <c r="BO62" s="99"/>
    </row>
    <row r="63" spans="5:67" x14ac:dyDescent="0.2">
      <c r="E63" s="17"/>
      <c r="G63" s="20">
        <f>IF(ISBLANK(F63),0,VLOOKUP($F63,'Tier 2 Allowances'!$A$2:$B$6,2,FALSE))</f>
        <v>0</v>
      </c>
      <c r="K63" s="20">
        <f>IF(NOT(ISBLANK(VLOOKUP($F63,'Tier 2 Allowances'!$A$2:$T$6,3,FALSE))),IF(J63=2,2* VLOOKUP(J$3,'Tier 2 Allowances'!$B$14:$C$31,2,FALSE),(IF(NOT(ISBLANK(J63)), VLOOKUP(J$3,'Tier 2 Allowances'!$B$14:$C$31,2,FALSE),0))),0)</f>
        <v>0</v>
      </c>
      <c r="M63" s="20">
        <f>IF(NOT(ISBLANK(VLOOKUP($F63,'Tier 2 Allowances'!$A$2:$T$6,4,FALSE))),IF(L63=2,2* VLOOKUP(L$3,'Tier 2 Allowances'!$B$14:$C$31,2,FALSE),(IF(NOT(ISBLANK(L63)), VLOOKUP(L$3,'Tier 2 Allowances'!$B$14:$C$31,2,FALSE),0))),0)</f>
        <v>0</v>
      </c>
      <c r="O63" s="20">
        <f>IF(AND(NOT(ISBLANK(N63)),NOT(ISBLANK(VLOOKUP($F63,'Tier 2 Allowances'!$A$2:$M$6,5,FALSE)))),VLOOKUP(N$3,'Tier 2 Allowances'!$B$14:$C$31,2,FALSE),0)</f>
        <v>0</v>
      </c>
      <c r="Q63" s="20">
        <f>IF(AND(NOT(ISBLANK(P63)),ISBLANK(R63),NOT(ISBLANK(VLOOKUP($F63,'Tier 2 Allowances'!$A$2:$M$6,6,FALSE)))),VLOOKUP(P$3,'Tier 2 Allowances'!$B$14:$C$31,2,FALSE),0)</f>
        <v>0</v>
      </c>
      <c r="S63" s="20">
        <f>IF(AND(NOT(ISBLANK(R63)),NOT(ISBLANK(VLOOKUP($F63,'Tier 2 Allowances'!$A$2:$M$6,7,FALSE)))),VLOOKUP(R$3,'Tier 2 Allowances'!$B$14:$C$31,2,FALSE),0)</f>
        <v>0</v>
      </c>
      <c r="U63" s="20">
        <f>IF(AND(NOT(ISBLANK(T63)),NOT(ISBLANK(VLOOKUP($F63,'Tier 2 Allowances'!$A$2:$M$6,8,FALSE)))),VLOOKUP(T$3,'Tier 2 Allowances'!$B$14:$C$31,2,FALSE),0)</f>
        <v>0</v>
      </c>
      <c r="W63" s="20">
        <f>IF(AND(NOT(ISBLANK(V63)),ISBLANK(AB63),NOT(ISBLANK(VLOOKUP($F63,'Tier 2 Allowances'!$A$2:$M$6, 9,FALSE)))),VLOOKUP(V$3,'Tier 2 Allowances'!$B$14:$C$31,2,FALSE),0)</f>
        <v>0</v>
      </c>
      <c r="Y63" s="20">
        <f>IF(AND(NOT(ISBLANK(X63)),NOT(ISBLANK(VLOOKUP($F63,'Tier 2 Allowances'!$A$2:$M$6, 10,FALSE)))),VLOOKUP(X$3,'Tier 2 Allowances'!$B$14:$C$31,2,FALSE),0)</f>
        <v>0</v>
      </c>
      <c r="AA63" s="20">
        <f>IF(AND(NOT(ISBLANK(Z63)),ISBLANK(AB63),NOT(ISBLANK(VLOOKUP($F63,'Tier 2 Allowances'!$A$2:$M$6, 11,FALSE)))),VLOOKUP(Z$3,'Tier 2 Allowances'!$B$14:$C$31,2,FALSE),0)</f>
        <v>0</v>
      </c>
      <c r="AC63" s="20">
        <f>IF(AND(NOT(ISBLANK(AB63)),NOT(ISBLANK(VLOOKUP($F63,'Tier 2 Allowances'!$A$2:$M$6, 12,FALSE)))),VLOOKUP(AB$3,'Tier 2 Allowances'!$B$14:$C$31,2,FALSE),0)</f>
        <v>0</v>
      </c>
      <c r="AE63" s="20">
        <f>IF(AND(NOT(ISBLANK(AD63)),NOT(ISBLANK(VLOOKUP($F63,'Tier 2 Allowances'!$A$2:$M$6, 13,FALSE)))),VLOOKUP(AD$3,'Tier 2 Allowances'!$B$14:$C$31,2,FALSE),0)</f>
        <v>0</v>
      </c>
      <c r="AG63" s="20">
        <f>IF(AND(NOT(ISBLANK(AF63)),NOT(ISBLANK(VLOOKUP($F63,'Tier 2 Allowances'!$A$2:$M$6, 14,FALSE)))),VLOOKUP(AD$3,'Tier 2 Allowances'!$B$14:$C$31,2,FALSE),0)</f>
        <v>0</v>
      </c>
      <c r="AI63" s="20">
        <f>IF(AND(NOT(ISBLANK(AH63)),NOT(ISBLANK(VLOOKUP($F63,'Tier 2 Allowances'!$A$2:$M$6, 15,FALSE)))),VLOOKUP(AH$3,'Tier 2 Allowances'!$B$14:$C$31,2,FALSE),0)</f>
        <v>0</v>
      </c>
      <c r="AK63" s="20">
        <f>IF(AND(NOT(ISBLANK(AJ63)),NOT(ISBLANK(VLOOKUP($F63,'Tier 2 Allowances'!$A$2:$M$6, 18,FALSE)))),AJ63*VLOOKUP(AJ$3,'Tier 2 Allowances'!$B$14:$C$31,2,FALSE),0)</f>
        <v>0</v>
      </c>
      <c r="AM63" s="20">
        <f>IF(AND(NOT(ISBLANK(AL63)),NOT(ISBLANK(VLOOKUP($F63,'Tier 2 Allowances'!$A$2:$M$6, 17,FALSE)))),VLOOKUP(AL$3,'Tier 2 Allowances'!$B$14:$C$31,2,FALSE),0)</f>
        <v>0</v>
      </c>
      <c r="AO63" s="20">
        <f>IF(AND(NOT(ISBLANK(AN63)),NOT(ISBLANK(VLOOKUP($F63,'Tier 2 Allowances'!$A$2:$M$6, 18,FALSE)))),AN63*VLOOKUP(AN$3,'Tier 2 Allowances'!$B$14:$C$31,2,FALSE),0)</f>
        <v>0</v>
      </c>
      <c r="AQ63" s="20">
        <f>IF(AND(NOT(ISBLANK(AP63)),NOT(ISBLANK(VLOOKUP($F63,'Tier 2 Allowances'!$A$2:$M$6, 19,FALSE)))),AP63*VLOOKUP(AP$3,'Tier 2 Allowances'!$B$14:$C$31,2,FALSE),0)</f>
        <v>0</v>
      </c>
      <c r="AS63" s="20">
        <f>IF(AND(NOT(ISBLANK(AR63)),NOT(ISBLANK(VLOOKUP($F63,'Tier 2 Allowances'!$A$2:$M$6, 20,FALSE)))),VLOOKUP(AR$3,'Tier 2 Allowances'!$B$14:$C$31,2,FALSE),0)</f>
        <v>0</v>
      </c>
      <c r="AU63" s="20">
        <f>IF(AND(NOT(ISBLANK(AT63)),NOT(ISBLANK(VLOOKUP($F63,'Tier 2 Allowances'!$A$2:$W$6, 21,FALSE)))),VLOOKUP(AT$3,'Tier 2 Allowances'!$B$14:$C$34,2,FALSE),0)</f>
        <v>0</v>
      </c>
      <c r="AW63" s="20">
        <f>IF(AND(NOT(ISBLANK(AV63)),NOT(ISBLANK(VLOOKUP($F63,'Tier 2 Allowances'!$A$2:$W$6, 22,FALSE)))),VLOOKUP(AV$3,'Tier 2 Allowances'!$B$14:$C$34,2,FALSE),0)</f>
        <v>0</v>
      </c>
      <c r="AY63" s="20">
        <f>IF(AND(NOT(ISBLANK(AX63)),NOT(ISBLANK(VLOOKUP($F63,'Tier 2 Allowances'!$A$2:$W$6, 23,FALSE)))),VLOOKUP(AX$3,'Tier 2 Allowances'!$B$14:$C$34,2,FALSE),0)</f>
        <v>0</v>
      </c>
      <c r="BA63" s="22">
        <f t="shared" si="0"/>
        <v>14</v>
      </c>
      <c r="BC63" s="22">
        <f t="shared" si="1"/>
        <v>10</v>
      </c>
      <c r="BE63" s="22">
        <f t="shared" si="2"/>
        <v>0</v>
      </c>
      <c r="BG63" s="22">
        <f t="shared" si="3"/>
        <v>0</v>
      </c>
      <c r="BH63" s="20" t="str">
        <f t="shared" si="7"/>
        <v/>
      </c>
      <c r="BI63" s="22" t="str">
        <f t="shared" si="4"/>
        <v/>
      </c>
      <c r="BJ63" s="19"/>
      <c r="BK63" s="19"/>
      <c r="BL63" s="22" t="str">
        <f t="shared" si="5"/>
        <v/>
      </c>
      <c r="BM63" s="22" t="str">
        <f t="shared" si="6"/>
        <v/>
      </c>
      <c r="BN63" s="19"/>
      <c r="BO63" s="99"/>
    </row>
    <row r="64" spans="5:67" x14ac:dyDescent="0.2">
      <c r="E64" s="17"/>
      <c r="G64" s="20">
        <f>IF(ISBLANK(F64),0,VLOOKUP($F64,'Tier 2 Allowances'!$A$2:$B$6,2,FALSE))</f>
        <v>0</v>
      </c>
      <c r="K64" s="20">
        <f>IF(NOT(ISBLANK(VLOOKUP($F64,'Tier 2 Allowances'!$A$2:$T$6,3,FALSE))),IF(J64=2,2* VLOOKUP(J$3,'Tier 2 Allowances'!$B$14:$C$31,2,FALSE),(IF(NOT(ISBLANK(J64)), VLOOKUP(J$3,'Tier 2 Allowances'!$B$14:$C$31,2,FALSE),0))),0)</f>
        <v>0</v>
      </c>
      <c r="M64" s="20">
        <f>IF(NOT(ISBLANK(VLOOKUP($F64,'Tier 2 Allowances'!$A$2:$T$6,4,FALSE))),IF(L64=2,2* VLOOKUP(L$3,'Tier 2 Allowances'!$B$14:$C$31,2,FALSE),(IF(NOT(ISBLANK(L64)), VLOOKUP(L$3,'Tier 2 Allowances'!$B$14:$C$31,2,FALSE),0))),0)</f>
        <v>0</v>
      </c>
      <c r="O64" s="20">
        <f>IF(AND(NOT(ISBLANK(N64)),NOT(ISBLANK(VLOOKUP($F64,'Tier 2 Allowances'!$A$2:$M$6,5,FALSE)))),VLOOKUP(N$3,'Tier 2 Allowances'!$B$14:$C$31,2,FALSE),0)</f>
        <v>0</v>
      </c>
      <c r="Q64" s="20">
        <f>IF(AND(NOT(ISBLANK(P64)),ISBLANK(R64),NOT(ISBLANK(VLOOKUP($F64,'Tier 2 Allowances'!$A$2:$M$6,6,FALSE)))),VLOOKUP(P$3,'Tier 2 Allowances'!$B$14:$C$31,2,FALSE),0)</f>
        <v>0</v>
      </c>
      <c r="S64" s="20">
        <f>IF(AND(NOT(ISBLANK(R64)),NOT(ISBLANK(VLOOKUP($F64,'Tier 2 Allowances'!$A$2:$M$6,7,FALSE)))),VLOOKUP(R$3,'Tier 2 Allowances'!$B$14:$C$31,2,FALSE),0)</f>
        <v>0</v>
      </c>
      <c r="U64" s="20">
        <f>IF(AND(NOT(ISBLANK(T64)),NOT(ISBLANK(VLOOKUP($F64,'Tier 2 Allowances'!$A$2:$M$6,8,FALSE)))),VLOOKUP(T$3,'Tier 2 Allowances'!$B$14:$C$31,2,FALSE),0)</f>
        <v>0</v>
      </c>
      <c r="W64" s="20">
        <f>IF(AND(NOT(ISBLANK(V64)),ISBLANK(AB64),NOT(ISBLANK(VLOOKUP($F64,'Tier 2 Allowances'!$A$2:$M$6, 9,FALSE)))),VLOOKUP(V$3,'Tier 2 Allowances'!$B$14:$C$31,2,FALSE),0)</f>
        <v>0</v>
      </c>
      <c r="Y64" s="20">
        <f>IF(AND(NOT(ISBLANK(X64)),NOT(ISBLANK(VLOOKUP($F64,'Tier 2 Allowances'!$A$2:$M$6, 10,FALSE)))),VLOOKUP(X$3,'Tier 2 Allowances'!$B$14:$C$31,2,FALSE),0)</f>
        <v>0</v>
      </c>
      <c r="AA64" s="20">
        <f>IF(AND(NOT(ISBLANK(Z64)),ISBLANK(AB64),NOT(ISBLANK(VLOOKUP($F64,'Tier 2 Allowances'!$A$2:$M$6, 11,FALSE)))),VLOOKUP(Z$3,'Tier 2 Allowances'!$B$14:$C$31,2,FALSE),0)</f>
        <v>0</v>
      </c>
      <c r="AC64" s="20">
        <f>IF(AND(NOT(ISBLANK(AB64)),NOT(ISBLANK(VLOOKUP($F64,'Tier 2 Allowances'!$A$2:$M$6, 12,FALSE)))),VLOOKUP(AB$3,'Tier 2 Allowances'!$B$14:$C$31,2,FALSE),0)</f>
        <v>0</v>
      </c>
      <c r="AE64" s="20">
        <f>IF(AND(NOT(ISBLANK(AD64)),NOT(ISBLANK(VLOOKUP($F64,'Tier 2 Allowances'!$A$2:$M$6, 13,FALSE)))),VLOOKUP(AD$3,'Tier 2 Allowances'!$B$14:$C$31,2,FALSE),0)</f>
        <v>0</v>
      </c>
      <c r="AG64" s="20">
        <f>IF(AND(NOT(ISBLANK(AF64)),NOT(ISBLANK(VLOOKUP($F64,'Tier 2 Allowances'!$A$2:$M$6, 14,FALSE)))),VLOOKUP(AD$3,'Tier 2 Allowances'!$B$14:$C$31,2,FALSE),0)</f>
        <v>0</v>
      </c>
      <c r="AI64" s="20">
        <f>IF(AND(NOT(ISBLANK(AH64)),NOT(ISBLANK(VLOOKUP($F64,'Tier 2 Allowances'!$A$2:$M$6, 15,FALSE)))),VLOOKUP(AH$3,'Tier 2 Allowances'!$B$14:$C$31,2,FALSE),0)</f>
        <v>0</v>
      </c>
      <c r="AK64" s="20">
        <f>IF(AND(NOT(ISBLANK(AJ64)),NOT(ISBLANK(VLOOKUP($F64,'Tier 2 Allowances'!$A$2:$M$6, 18,FALSE)))),AJ64*VLOOKUP(AJ$3,'Tier 2 Allowances'!$B$14:$C$31,2,FALSE),0)</f>
        <v>0</v>
      </c>
      <c r="AM64" s="20">
        <f>IF(AND(NOT(ISBLANK(AL64)),NOT(ISBLANK(VLOOKUP($F64,'Tier 2 Allowances'!$A$2:$M$6, 17,FALSE)))),VLOOKUP(AL$3,'Tier 2 Allowances'!$B$14:$C$31,2,FALSE),0)</f>
        <v>0</v>
      </c>
      <c r="AO64" s="20">
        <f>IF(AND(NOT(ISBLANK(AN64)),NOT(ISBLANK(VLOOKUP($F64,'Tier 2 Allowances'!$A$2:$M$6, 18,FALSE)))),AN64*VLOOKUP(AN$3,'Tier 2 Allowances'!$B$14:$C$31,2,FALSE),0)</f>
        <v>0</v>
      </c>
      <c r="AQ64" s="20">
        <f>IF(AND(NOT(ISBLANK(AP64)),NOT(ISBLANK(VLOOKUP($F64,'Tier 2 Allowances'!$A$2:$M$6, 19,FALSE)))),AP64*VLOOKUP(AP$3,'Tier 2 Allowances'!$B$14:$C$31,2,FALSE),0)</f>
        <v>0</v>
      </c>
      <c r="AS64" s="20">
        <f>IF(AND(NOT(ISBLANK(AR64)),NOT(ISBLANK(VLOOKUP($F64,'Tier 2 Allowances'!$A$2:$M$6, 20,FALSE)))),VLOOKUP(AR$3,'Tier 2 Allowances'!$B$14:$C$31,2,FALSE),0)</f>
        <v>0</v>
      </c>
      <c r="AU64" s="20">
        <f>IF(AND(NOT(ISBLANK(AT64)),NOT(ISBLANK(VLOOKUP($F64,'Tier 2 Allowances'!$A$2:$W$6, 21,FALSE)))),VLOOKUP(AT$3,'Tier 2 Allowances'!$B$14:$C$34,2,FALSE),0)</f>
        <v>0</v>
      </c>
      <c r="AW64" s="20">
        <f>IF(AND(NOT(ISBLANK(AV64)),NOT(ISBLANK(VLOOKUP($F64,'Tier 2 Allowances'!$A$2:$W$6, 22,FALSE)))),VLOOKUP(AV$3,'Tier 2 Allowances'!$B$14:$C$34,2,FALSE),0)</f>
        <v>0</v>
      </c>
      <c r="AY64" s="20">
        <f>IF(AND(NOT(ISBLANK(AX64)),NOT(ISBLANK(VLOOKUP($F64,'Tier 2 Allowances'!$A$2:$W$6, 23,FALSE)))),VLOOKUP(AX$3,'Tier 2 Allowances'!$B$14:$C$34,2,FALSE),0)</f>
        <v>0</v>
      </c>
      <c r="BA64" s="22">
        <f t="shared" si="0"/>
        <v>14</v>
      </c>
      <c r="BC64" s="22">
        <f t="shared" si="1"/>
        <v>10</v>
      </c>
      <c r="BE64" s="22">
        <f t="shared" si="2"/>
        <v>0</v>
      </c>
      <c r="BG64" s="22">
        <f t="shared" si="3"/>
        <v>0</v>
      </c>
      <c r="BH64" s="20" t="str">
        <f t="shared" si="7"/>
        <v/>
      </c>
      <c r="BI64" s="22" t="str">
        <f t="shared" si="4"/>
        <v/>
      </c>
      <c r="BJ64" s="19"/>
      <c r="BK64" s="19"/>
      <c r="BL64" s="22" t="str">
        <f t="shared" si="5"/>
        <v/>
      </c>
      <c r="BM64" s="22" t="str">
        <f t="shared" si="6"/>
        <v/>
      </c>
      <c r="BN64" s="19"/>
      <c r="BO64" s="99"/>
    </row>
    <row r="65" spans="5:67" x14ac:dyDescent="0.2">
      <c r="E65" s="17"/>
      <c r="G65" s="20">
        <f>IF(ISBLANK(F65),0,VLOOKUP($F65,'Tier 2 Allowances'!$A$2:$B$6,2,FALSE))</f>
        <v>0</v>
      </c>
      <c r="K65" s="20">
        <f>IF(NOT(ISBLANK(VLOOKUP($F65,'Tier 2 Allowances'!$A$2:$T$6,3,FALSE))),IF(J65=2,2* VLOOKUP(J$3,'Tier 2 Allowances'!$B$14:$C$31,2,FALSE),(IF(NOT(ISBLANK(J65)), VLOOKUP(J$3,'Tier 2 Allowances'!$B$14:$C$31,2,FALSE),0))),0)</f>
        <v>0</v>
      </c>
      <c r="M65" s="20">
        <f>IF(NOT(ISBLANK(VLOOKUP($F65,'Tier 2 Allowances'!$A$2:$T$6,4,FALSE))),IF(L65=2,2* VLOOKUP(L$3,'Tier 2 Allowances'!$B$14:$C$31,2,FALSE),(IF(NOT(ISBLANK(L65)), VLOOKUP(L$3,'Tier 2 Allowances'!$B$14:$C$31,2,FALSE),0))),0)</f>
        <v>0</v>
      </c>
      <c r="O65" s="20">
        <f>IF(AND(NOT(ISBLANK(N65)),NOT(ISBLANK(VLOOKUP($F65,'Tier 2 Allowances'!$A$2:$M$6,5,FALSE)))),VLOOKUP(N$3,'Tier 2 Allowances'!$B$14:$C$31,2,FALSE),0)</f>
        <v>0</v>
      </c>
      <c r="Q65" s="20">
        <f>IF(AND(NOT(ISBLANK(P65)),ISBLANK(R65),NOT(ISBLANK(VLOOKUP($F65,'Tier 2 Allowances'!$A$2:$M$6,6,FALSE)))),VLOOKUP(P$3,'Tier 2 Allowances'!$B$14:$C$31,2,FALSE),0)</f>
        <v>0</v>
      </c>
      <c r="S65" s="20">
        <f>IF(AND(NOT(ISBLANK(R65)),NOT(ISBLANK(VLOOKUP($F65,'Tier 2 Allowances'!$A$2:$M$6,7,FALSE)))),VLOOKUP(R$3,'Tier 2 Allowances'!$B$14:$C$31,2,FALSE),0)</f>
        <v>0</v>
      </c>
      <c r="U65" s="20">
        <f>IF(AND(NOT(ISBLANK(T65)),NOT(ISBLANK(VLOOKUP($F65,'Tier 2 Allowances'!$A$2:$M$6,8,FALSE)))),VLOOKUP(T$3,'Tier 2 Allowances'!$B$14:$C$31,2,FALSE),0)</f>
        <v>0</v>
      </c>
      <c r="W65" s="20">
        <f>IF(AND(NOT(ISBLANK(V65)),ISBLANK(AB65),NOT(ISBLANK(VLOOKUP($F65,'Tier 2 Allowances'!$A$2:$M$6, 9,FALSE)))),VLOOKUP(V$3,'Tier 2 Allowances'!$B$14:$C$31,2,FALSE),0)</f>
        <v>0</v>
      </c>
      <c r="Y65" s="20">
        <f>IF(AND(NOT(ISBLANK(X65)),NOT(ISBLANK(VLOOKUP($F65,'Tier 2 Allowances'!$A$2:$M$6, 10,FALSE)))),VLOOKUP(X$3,'Tier 2 Allowances'!$B$14:$C$31,2,FALSE),0)</f>
        <v>0</v>
      </c>
      <c r="AA65" s="20">
        <f>IF(AND(NOT(ISBLANK(Z65)),ISBLANK(AB65),NOT(ISBLANK(VLOOKUP($F65,'Tier 2 Allowances'!$A$2:$M$6, 11,FALSE)))),VLOOKUP(Z$3,'Tier 2 Allowances'!$B$14:$C$31,2,FALSE),0)</f>
        <v>0</v>
      </c>
      <c r="AC65" s="20">
        <f>IF(AND(NOT(ISBLANK(AB65)),NOT(ISBLANK(VLOOKUP($F65,'Tier 2 Allowances'!$A$2:$M$6, 12,FALSE)))),VLOOKUP(AB$3,'Tier 2 Allowances'!$B$14:$C$31,2,FALSE),0)</f>
        <v>0</v>
      </c>
      <c r="AE65" s="20">
        <f>IF(AND(NOT(ISBLANK(AD65)),NOT(ISBLANK(VLOOKUP($F65,'Tier 2 Allowances'!$A$2:$M$6, 13,FALSE)))),VLOOKUP(AD$3,'Tier 2 Allowances'!$B$14:$C$31,2,FALSE),0)</f>
        <v>0</v>
      </c>
      <c r="AG65" s="20">
        <f>IF(AND(NOT(ISBLANK(AF65)),NOT(ISBLANK(VLOOKUP($F65,'Tier 2 Allowances'!$A$2:$M$6, 14,FALSE)))),VLOOKUP(AD$3,'Tier 2 Allowances'!$B$14:$C$31,2,FALSE),0)</f>
        <v>0</v>
      </c>
      <c r="AI65" s="20">
        <f>IF(AND(NOT(ISBLANK(AH65)),NOT(ISBLANK(VLOOKUP($F65,'Tier 2 Allowances'!$A$2:$M$6, 15,FALSE)))),VLOOKUP(AH$3,'Tier 2 Allowances'!$B$14:$C$31,2,FALSE),0)</f>
        <v>0</v>
      </c>
      <c r="AK65" s="20">
        <f>IF(AND(NOT(ISBLANK(AJ65)),NOT(ISBLANK(VLOOKUP($F65,'Tier 2 Allowances'!$A$2:$M$6, 18,FALSE)))),AJ65*VLOOKUP(AJ$3,'Tier 2 Allowances'!$B$14:$C$31,2,FALSE),0)</f>
        <v>0</v>
      </c>
      <c r="AM65" s="20">
        <f>IF(AND(NOT(ISBLANK(AL65)),NOT(ISBLANK(VLOOKUP($F65,'Tier 2 Allowances'!$A$2:$M$6, 17,FALSE)))),VLOOKUP(AL$3,'Tier 2 Allowances'!$B$14:$C$31,2,FALSE),0)</f>
        <v>0</v>
      </c>
      <c r="AO65" s="20">
        <f>IF(AND(NOT(ISBLANK(AN65)),NOT(ISBLANK(VLOOKUP($F65,'Tier 2 Allowances'!$A$2:$M$6, 18,FALSE)))),AN65*VLOOKUP(AN$3,'Tier 2 Allowances'!$B$14:$C$31,2,FALSE),0)</f>
        <v>0</v>
      </c>
      <c r="AQ65" s="20">
        <f>IF(AND(NOT(ISBLANK(AP65)),NOT(ISBLANK(VLOOKUP($F65,'Tier 2 Allowances'!$A$2:$M$6, 19,FALSE)))),AP65*VLOOKUP(AP$3,'Tier 2 Allowances'!$B$14:$C$31,2,FALSE),0)</f>
        <v>0</v>
      </c>
      <c r="AS65" s="20">
        <f>IF(AND(NOT(ISBLANK(AR65)),NOT(ISBLANK(VLOOKUP($F65,'Tier 2 Allowances'!$A$2:$M$6, 20,FALSE)))),VLOOKUP(AR$3,'Tier 2 Allowances'!$B$14:$C$31,2,FALSE),0)</f>
        <v>0</v>
      </c>
      <c r="AU65" s="20">
        <f>IF(AND(NOT(ISBLANK(AT65)),NOT(ISBLANK(VLOOKUP($F65,'Tier 2 Allowances'!$A$2:$W$6, 21,FALSE)))),VLOOKUP(AT$3,'Tier 2 Allowances'!$B$14:$C$34,2,FALSE),0)</f>
        <v>0</v>
      </c>
      <c r="AW65" s="20">
        <f>IF(AND(NOT(ISBLANK(AV65)),NOT(ISBLANK(VLOOKUP($F65,'Tier 2 Allowances'!$A$2:$W$6, 22,FALSE)))),VLOOKUP(AV$3,'Tier 2 Allowances'!$B$14:$C$34,2,FALSE),0)</f>
        <v>0</v>
      </c>
      <c r="AY65" s="20">
        <f>IF(AND(NOT(ISBLANK(AX65)),NOT(ISBLANK(VLOOKUP($F65,'Tier 2 Allowances'!$A$2:$W$6, 23,FALSE)))),VLOOKUP(AX$3,'Tier 2 Allowances'!$B$14:$C$34,2,FALSE),0)</f>
        <v>0</v>
      </c>
      <c r="BA65" s="22">
        <f t="shared" si="0"/>
        <v>14</v>
      </c>
      <c r="BC65" s="22">
        <f t="shared" si="1"/>
        <v>10</v>
      </c>
      <c r="BE65" s="22">
        <f t="shared" si="2"/>
        <v>0</v>
      </c>
      <c r="BG65" s="22">
        <f t="shared" si="3"/>
        <v>0</v>
      </c>
      <c r="BH65" s="20" t="str">
        <f t="shared" si="7"/>
        <v/>
      </c>
      <c r="BI65" s="22" t="str">
        <f t="shared" si="4"/>
        <v/>
      </c>
      <c r="BJ65" s="19"/>
      <c r="BK65" s="19"/>
      <c r="BL65" s="22" t="str">
        <f t="shared" si="5"/>
        <v/>
      </c>
      <c r="BM65" s="22" t="str">
        <f t="shared" si="6"/>
        <v/>
      </c>
      <c r="BN65" s="19"/>
      <c r="BO65" s="99"/>
    </row>
    <row r="66" spans="5:67" x14ac:dyDescent="0.2">
      <c r="E66" s="17"/>
      <c r="G66" s="20">
        <f>IF(ISBLANK(F66),0,VLOOKUP($F66,'Tier 2 Allowances'!$A$2:$B$6,2,FALSE))</f>
        <v>0</v>
      </c>
      <c r="K66" s="20">
        <f>IF(NOT(ISBLANK(VLOOKUP($F66,'Tier 2 Allowances'!$A$2:$T$6,3,FALSE))),IF(J66=2,2* VLOOKUP(J$3,'Tier 2 Allowances'!$B$14:$C$31,2,FALSE),(IF(NOT(ISBLANK(J66)), VLOOKUP(J$3,'Tier 2 Allowances'!$B$14:$C$31,2,FALSE),0))),0)</f>
        <v>0</v>
      </c>
      <c r="M66" s="20">
        <f>IF(NOT(ISBLANK(VLOOKUP($F66,'Tier 2 Allowances'!$A$2:$T$6,4,FALSE))),IF(L66=2,2* VLOOKUP(L$3,'Tier 2 Allowances'!$B$14:$C$31,2,FALSE),(IF(NOT(ISBLANK(L66)), VLOOKUP(L$3,'Tier 2 Allowances'!$B$14:$C$31,2,FALSE),0))),0)</f>
        <v>0</v>
      </c>
      <c r="O66" s="20">
        <f>IF(AND(NOT(ISBLANK(N66)),NOT(ISBLANK(VLOOKUP($F66,'Tier 2 Allowances'!$A$2:$M$6,5,FALSE)))),VLOOKUP(N$3,'Tier 2 Allowances'!$B$14:$C$31,2,FALSE),0)</f>
        <v>0</v>
      </c>
      <c r="Q66" s="20">
        <f>IF(AND(NOT(ISBLANK(P66)),ISBLANK(R66),NOT(ISBLANK(VLOOKUP($F66,'Tier 2 Allowances'!$A$2:$M$6,6,FALSE)))),VLOOKUP(P$3,'Tier 2 Allowances'!$B$14:$C$31,2,FALSE),0)</f>
        <v>0</v>
      </c>
      <c r="S66" s="20">
        <f>IF(AND(NOT(ISBLANK(R66)),NOT(ISBLANK(VLOOKUP($F66,'Tier 2 Allowances'!$A$2:$M$6,7,FALSE)))),VLOOKUP(R$3,'Tier 2 Allowances'!$B$14:$C$31,2,FALSE),0)</f>
        <v>0</v>
      </c>
      <c r="U66" s="20">
        <f>IF(AND(NOT(ISBLANK(T66)),NOT(ISBLANK(VLOOKUP($F66,'Tier 2 Allowances'!$A$2:$M$6,8,FALSE)))),VLOOKUP(T$3,'Tier 2 Allowances'!$B$14:$C$31,2,FALSE),0)</f>
        <v>0</v>
      </c>
      <c r="W66" s="20">
        <f>IF(AND(NOT(ISBLANK(V66)),ISBLANK(AB66),NOT(ISBLANK(VLOOKUP($F66,'Tier 2 Allowances'!$A$2:$M$6, 9,FALSE)))),VLOOKUP(V$3,'Tier 2 Allowances'!$B$14:$C$31,2,FALSE),0)</f>
        <v>0</v>
      </c>
      <c r="Y66" s="20">
        <f>IF(AND(NOT(ISBLANK(X66)),NOT(ISBLANK(VLOOKUP($F66,'Tier 2 Allowances'!$A$2:$M$6, 10,FALSE)))),VLOOKUP(X$3,'Tier 2 Allowances'!$B$14:$C$31,2,FALSE),0)</f>
        <v>0</v>
      </c>
      <c r="AA66" s="20">
        <f>IF(AND(NOT(ISBLANK(Z66)),ISBLANK(AB66),NOT(ISBLANK(VLOOKUP($F66,'Tier 2 Allowances'!$A$2:$M$6, 11,FALSE)))),VLOOKUP(Z$3,'Tier 2 Allowances'!$B$14:$C$31,2,FALSE),0)</f>
        <v>0</v>
      </c>
      <c r="AC66" s="20">
        <f>IF(AND(NOT(ISBLANK(AB66)),NOT(ISBLANK(VLOOKUP($F66,'Tier 2 Allowances'!$A$2:$M$6, 12,FALSE)))),VLOOKUP(AB$3,'Tier 2 Allowances'!$B$14:$C$31,2,FALSE),0)</f>
        <v>0</v>
      </c>
      <c r="AE66" s="20">
        <f>IF(AND(NOT(ISBLANK(AD66)),NOT(ISBLANK(VLOOKUP($F66,'Tier 2 Allowances'!$A$2:$M$6, 13,FALSE)))),VLOOKUP(AD$3,'Tier 2 Allowances'!$B$14:$C$31,2,FALSE),0)</f>
        <v>0</v>
      </c>
      <c r="AG66" s="20">
        <f>IF(AND(NOT(ISBLANK(AF66)),NOT(ISBLANK(VLOOKUP($F66,'Tier 2 Allowances'!$A$2:$M$6, 14,FALSE)))),VLOOKUP(AD$3,'Tier 2 Allowances'!$B$14:$C$31,2,FALSE),0)</f>
        <v>0</v>
      </c>
      <c r="AI66" s="20">
        <f>IF(AND(NOT(ISBLANK(AH66)),NOT(ISBLANK(VLOOKUP($F66,'Tier 2 Allowances'!$A$2:$M$6, 15,FALSE)))),VLOOKUP(AH$3,'Tier 2 Allowances'!$B$14:$C$31,2,FALSE),0)</f>
        <v>0</v>
      </c>
      <c r="AK66" s="20">
        <f>IF(AND(NOT(ISBLANK(AJ66)),NOT(ISBLANK(VLOOKUP($F66,'Tier 2 Allowances'!$A$2:$M$6, 18,FALSE)))),AJ66*VLOOKUP(AJ$3,'Tier 2 Allowances'!$B$14:$C$31,2,FALSE),0)</f>
        <v>0</v>
      </c>
      <c r="AM66" s="20">
        <f>IF(AND(NOT(ISBLANK(AL66)),NOT(ISBLANK(VLOOKUP($F66,'Tier 2 Allowances'!$A$2:$M$6, 17,FALSE)))),VLOOKUP(AL$3,'Tier 2 Allowances'!$B$14:$C$31,2,FALSE),0)</f>
        <v>0</v>
      </c>
      <c r="AO66" s="20">
        <f>IF(AND(NOT(ISBLANK(AN66)),NOT(ISBLANK(VLOOKUP($F66,'Tier 2 Allowances'!$A$2:$M$6, 18,FALSE)))),AN66*VLOOKUP(AN$3,'Tier 2 Allowances'!$B$14:$C$31,2,FALSE),0)</f>
        <v>0</v>
      </c>
      <c r="AQ66" s="20">
        <f>IF(AND(NOT(ISBLANK(AP66)),NOT(ISBLANK(VLOOKUP($F66,'Tier 2 Allowances'!$A$2:$M$6, 19,FALSE)))),AP66*VLOOKUP(AP$3,'Tier 2 Allowances'!$B$14:$C$31,2,FALSE),0)</f>
        <v>0</v>
      </c>
      <c r="AS66" s="20">
        <f>IF(AND(NOT(ISBLANK(AR66)),NOT(ISBLANK(VLOOKUP($F66,'Tier 2 Allowances'!$A$2:$M$6, 20,FALSE)))),VLOOKUP(AR$3,'Tier 2 Allowances'!$B$14:$C$31,2,FALSE),0)</f>
        <v>0</v>
      </c>
      <c r="AU66" s="20">
        <f>IF(AND(NOT(ISBLANK(AT66)),NOT(ISBLANK(VLOOKUP($F66,'Tier 2 Allowances'!$A$2:$W$6, 21,FALSE)))),VLOOKUP(AT$3,'Tier 2 Allowances'!$B$14:$C$34,2,FALSE),0)</f>
        <v>0</v>
      </c>
      <c r="AW66" s="20">
        <f>IF(AND(NOT(ISBLANK(AV66)),NOT(ISBLANK(VLOOKUP($F66,'Tier 2 Allowances'!$A$2:$W$6, 22,FALSE)))),VLOOKUP(AV$3,'Tier 2 Allowances'!$B$14:$C$34,2,FALSE),0)</f>
        <v>0</v>
      </c>
      <c r="AY66" s="20">
        <f>IF(AND(NOT(ISBLANK(AX66)),NOT(ISBLANK(VLOOKUP($F66,'Tier 2 Allowances'!$A$2:$W$6, 23,FALSE)))),VLOOKUP(AX$3,'Tier 2 Allowances'!$B$14:$C$34,2,FALSE),0)</f>
        <v>0</v>
      </c>
      <c r="BA66" s="22">
        <f t="shared" si="0"/>
        <v>14</v>
      </c>
      <c r="BC66" s="22">
        <f t="shared" si="1"/>
        <v>10</v>
      </c>
      <c r="BE66" s="22">
        <f t="shared" si="2"/>
        <v>0</v>
      </c>
      <c r="BG66" s="22">
        <f t="shared" si="3"/>
        <v>0</v>
      </c>
      <c r="BH66" s="20" t="str">
        <f t="shared" si="7"/>
        <v/>
      </c>
      <c r="BI66" s="22" t="str">
        <f t="shared" si="4"/>
        <v/>
      </c>
      <c r="BJ66" s="19"/>
      <c r="BK66" s="19"/>
      <c r="BL66" s="22" t="str">
        <f t="shared" si="5"/>
        <v/>
      </c>
      <c r="BM66" s="22" t="str">
        <f t="shared" si="6"/>
        <v/>
      </c>
      <c r="BN66" s="19"/>
      <c r="BO66" s="99"/>
    </row>
    <row r="67" spans="5:67" x14ac:dyDescent="0.2">
      <c r="E67" s="17"/>
      <c r="G67" s="20">
        <f>IF(ISBLANK(F67),0,VLOOKUP($F67,'Tier 2 Allowances'!$A$2:$B$6,2,FALSE))</f>
        <v>0</v>
      </c>
      <c r="K67" s="20">
        <f>IF(NOT(ISBLANK(VLOOKUP($F67,'Tier 2 Allowances'!$A$2:$T$6,3,FALSE))),IF(J67=2,2* VLOOKUP(J$3,'Tier 2 Allowances'!$B$14:$C$31,2,FALSE),(IF(NOT(ISBLANK(J67)), VLOOKUP(J$3,'Tier 2 Allowances'!$B$14:$C$31,2,FALSE),0))),0)</f>
        <v>0</v>
      </c>
      <c r="M67" s="20">
        <f>IF(NOT(ISBLANK(VLOOKUP($F67,'Tier 2 Allowances'!$A$2:$T$6,4,FALSE))),IF(L67=2,2* VLOOKUP(L$3,'Tier 2 Allowances'!$B$14:$C$31,2,FALSE),(IF(NOT(ISBLANK(L67)), VLOOKUP(L$3,'Tier 2 Allowances'!$B$14:$C$31,2,FALSE),0))),0)</f>
        <v>0</v>
      </c>
      <c r="O67" s="20">
        <f>IF(AND(NOT(ISBLANK(N67)),NOT(ISBLANK(VLOOKUP($F67,'Tier 2 Allowances'!$A$2:$M$6,5,FALSE)))),VLOOKUP(N$3,'Tier 2 Allowances'!$B$14:$C$31,2,FALSE),0)</f>
        <v>0</v>
      </c>
      <c r="Q67" s="20">
        <f>IF(AND(NOT(ISBLANK(P67)),ISBLANK(R67),NOT(ISBLANK(VLOOKUP($F67,'Tier 2 Allowances'!$A$2:$M$6,6,FALSE)))),VLOOKUP(P$3,'Tier 2 Allowances'!$B$14:$C$31,2,FALSE),0)</f>
        <v>0</v>
      </c>
      <c r="S67" s="20">
        <f>IF(AND(NOT(ISBLANK(R67)),NOT(ISBLANK(VLOOKUP($F67,'Tier 2 Allowances'!$A$2:$M$6,7,FALSE)))),VLOOKUP(R$3,'Tier 2 Allowances'!$B$14:$C$31,2,FALSE),0)</f>
        <v>0</v>
      </c>
      <c r="U67" s="20">
        <f>IF(AND(NOT(ISBLANK(T67)),NOT(ISBLANK(VLOOKUP($F67,'Tier 2 Allowances'!$A$2:$M$6,8,FALSE)))),VLOOKUP(T$3,'Tier 2 Allowances'!$B$14:$C$31,2,FALSE),0)</f>
        <v>0</v>
      </c>
      <c r="W67" s="20">
        <f>IF(AND(NOT(ISBLANK(V67)),ISBLANK(AB67),NOT(ISBLANK(VLOOKUP($F67,'Tier 2 Allowances'!$A$2:$M$6, 9,FALSE)))),VLOOKUP(V$3,'Tier 2 Allowances'!$B$14:$C$31,2,FALSE),0)</f>
        <v>0</v>
      </c>
      <c r="Y67" s="20">
        <f>IF(AND(NOT(ISBLANK(X67)),NOT(ISBLANK(VLOOKUP($F67,'Tier 2 Allowances'!$A$2:$M$6, 10,FALSE)))),VLOOKUP(X$3,'Tier 2 Allowances'!$B$14:$C$31,2,FALSE),0)</f>
        <v>0</v>
      </c>
      <c r="AA67" s="20">
        <f>IF(AND(NOT(ISBLANK(Z67)),ISBLANK(AB67),NOT(ISBLANK(VLOOKUP($F67,'Tier 2 Allowances'!$A$2:$M$6, 11,FALSE)))),VLOOKUP(Z$3,'Tier 2 Allowances'!$B$14:$C$31,2,FALSE),0)</f>
        <v>0</v>
      </c>
      <c r="AC67" s="20">
        <f>IF(AND(NOT(ISBLANK(AB67)),NOT(ISBLANK(VLOOKUP($F67,'Tier 2 Allowances'!$A$2:$M$6, 12,FALSE)))),VLOOKUP(AB$3,'Tier 2 Allowances'!$B$14:$C$31,2,FALSE),0)</f>
        <v>0</v>
      </c>
      <c r="AE67" s="20">
        <f>IF(AND(NOT(ISBLANK(AD67)),NOT(ISBLANK(VLOOKUP($F67,'Tier 2 Allowances'!$A$2:$M$6, 13,FALSE)))),VLOOKUP(AD$3,'Tier 2 Allowances'!$B$14:$C$31,2,FALSE),0)</f>
        <v>0</v>
      </c>
      <c r="AG67" s="20">
        <f>IF(AND(NOT(ISBLANK(AF67)),NOT(ISBLANK(VLOOKUP($F67,'Tier 2 Allowances'!$A$2:$M$6, 14,FALSE)))),VLOOKUP(AD$3,'Tier 2 Allowances'!$B$14:$C$31,2,FALSE),0)</f>
        <v>0</v>
      </c>
      <c r="AI67" s="20">
        <f>IF(AND(NOT(ISBLANK(AH67)),NOT(ISBLANK(VLOOKUP($F67,'Tier 2 Allowances'!$A$2:$M$6, 15,FALSE)))),VLOOKUP(AH$3,'Tier 2 Allowances'!$B$14:$C$31,2,FALSE),0)</f>
        <v>0</v>
      </c>
      <c r="AK67" s="20">
        <f>IF(AND(NOT(ISBLANK(AJ67)),NOT(ISBLANK(VLOOKUP($F67,'Tier 2 Allowances'!$A$2:$M$6, 18,FALSE)))),AJ67*VLOOKUP(AJ$3,'Tier 2 Allowances'!$B$14:$C$31,2,FALSE),0)</f>
        <v>0</v>
      </c>
      <c r="AM67" s="20">
        <f>IF(AND(NOT(ISBLANK(AL67)),NOT(ISBLANK(VLOOKUP($F67,'Tier 2 Allowances'!$A$2:$M$6, 17,FALSE)))),VLOOKUP(AL$3,'Tier 2 Allowances'!$B$14:$C$31,2,FALSE),0)</f>
        <v>0</v>
      </c>
      <c r="AO67" s="20">
        <f>IF(AND(NOT(ISBLANK(AN67)),NOT(ISBLANK(VLOOKUP($F67,'Tier 2 Allowances'!$A$2:$M$6, 18,FALSE)))),AN67*VLOOKUP(AN$3,'Tier 2 Allowances'!$B$14:$C$31,2,FALSE),0)</f>
        <v>0</v>
      </c>
      <c r="AQ67" s="20">
        <f>IF(AND(NOT(ISBLANK(AP67)),NOT(ISBLANK(VLOOKUP($F67,'Tier 2 Allowances'!$A$2:$M$6, 19,FALSE)))),AP67*VLOOKUP(AP$3,'Tier 2 Allowances'!$B$14:$C$31,2,FALSE),0)</f>
        <v>0</v>
      </c>
      <c r="AS67" s="20">
        <f>IF(AND(NOT(ISBLANK(AR67)),NOT(ISBLANK(VLOOKUP($F67,'Tier 2 Allowances'!$A$2:$M$6, 20,FALSE)))),VLOOKUP(AR$3,'Tier 2 Allowances'!$B$14:$C$31,2,FALSE),0)</f>
        <v>0</v>
      </c>
      <c r="AU67" s="20">
        <f>IF(AND(NOT(ISBLANK(AT67)),NOT(ISBLANK(VLOOKUP($F67,'Tier 2 Allowances'!$A$2:$W$6, 21,FALSE)))),VLOOKUP(AT$3,'Tier 2 Allowances'!$B$14:$C$34,2,FALSE),0)</f>
        <v>0</v>
      </c>
      <c r="AW67" s="20">
        <f>IF(AND(NOT(ISBLANK(AV67)),NOT(ISBLANK(VLOOKUP($F67,'Tier 2 Allowances'!$A$2:$W$6, 22,FALSE)))),VLOOKUP(AV$3,'Tier 2 Allowances'!$B$14:$C$34,2,FALSE),0)</f>
        <v>0</v>
      </c>
      <c r="AY67" s="20">
        <f>IF(AND(NOT(ISBLANK(AX67)),NOT(ISBLANK(VLOOKUP($F67,'Tier 2 Allowances'!$A$2:$W$6, 23,FALSE)))),VLOOKUP(AX$3,'Tier 2 Allowances'!$B$14:$C$34,2,FALSE),0)</f>
        <v>0</v>
      </c>
      <c r="BA67" s="22">
        <f t="shared" si="0"/>
        <v>14</v>
      </c>
      <c r="BC67" s="22">
        <f t="shared" si="1"/>
        <v>10</v>
      </c>
      <c r="BE67" s="22">
        <f t="shared" si="2"/>
        <v>0</v>
      </c>
      <c r="BG67" s="22">
        <f t="shared" si="3"/>
        <v>0</v>
      </c>
      <c r="BH67" s="20" t="str">
        <f t="shared" si="7"/>
        <v/>
      </c>
      <c r="BI67" s="22" t="str">
        <f t="shared" si="4"/>
        <v/>
      </c>
      <c r="BJ67" s="19"/>
      <c r="BK67" s="19"/>
      <c r="BL67" s="22" t="str">
        <f t="shared" si="5"/>
        <v/>
      </c>
      <c r="BM67" s="22" t="str">
        <f t="shared" si="6"/>
        <v/>
      </c>
      <c r="BN67" s="19"/>
      <c r="BO67" s="99"/>
    </row>
    <row r="68" spans="5:67" x14ac:dyDescent="0.2">
      <c r="E68" s="17"/>
      <c r="G68" s="20">
        <f>IF(ISBLANK(F68),0,VLOOKUP($F68,'Tier 2 Allowances'!$A$2:$B$6,2,FALSE))</f>
        <v>0</v>
      </c>
      <c r="K68" s="20">
        <f>IF(NOT(ISBLANK(VLOOKUP($F68,'Tier 2 Allowances'!$A$2:$T$6,3,FALSE))),IF(J68=2,2* VLOOKUP(J$3,'Tier 2 Allowances'!$B$14:$C$31,2,FALSE),(IF(NOT(ISBLANK(J68)), VLOOKUP(J$3,'Tier 2 Allowances'!$B$14:$C$31,2,FALSE),0))),0)</f>
        <v>0</v>
      </c>
      <c r="M68" s="20">
        <f>IF(NOT(ISBLANK(VLOOKUP($F68,'Tier 2 Allowances'!$A$2:$T$6,4,FALSE))),IF(L68=2,2* VLOOKUP(L$3,'Tier 2 Allowances'!$B$14:$C$31,2,FALSE),(IF(NOT(ISBLANK(L68)), VLOOKUP(L$3,'Tier 2 Allowances'!$B$14:$C$31,2,FALSE),0))),0)</f>
        <v>0</v>
      </c>
      <c r="O68" s="20">
        <f>IF(AND(NOT(ISBLANK(N68)),NOT(ISBLANK(VLOOKUP($F68,'Tier 2 Allowances'!$A$2:$M$6,5,FALSE)))),VLOOKUP(N$3,'Tier 2 Allowances'!$B$14:$C$31,2,FALSE),0)</f>
        <v>0</v>
      </c>
      <c r="Q68" s="20">
        <f>IF(AND(NOT(ISBLANK(P68)),ISBLANK(R68),NOT(ISBLANK(VLOOKUP($F68,'Tier 2 Allowances'!$A$2:$M$6,6,FALSE)))),VLOOKUP(P$3,'Tier 2 Allowances'!$B$14:$C$31,2,FALSE),0)</f>
        <v>0</v>
      </c>
      <c r="S68" s="20">
        <f>IF(AND(NOT(ISBLANK(R68)),NOT(ISBLANK(VLOOKUP($F68,'Tier 2 Allowances'!$A$2:$M$6,7,FALSE)))),VLOOKUP(R$3,'Tier 2 Allowances'!$B$14:$C$31,2,FALSE),0)</f>
        <v>0</v>
      </c>
      <c r="U68" s="20">
        <f>IF(AND(NOT(ISBLANK(T68)),NOT(ISBLANK(VLOOKUP($F68,'Tier 2 Allowances'!$A$2:$M$6,8,FALSE)))),VLOOKUP(T$3,'Tier 2 Allowances'!$B$14:$C$31,2,FALSE),0)</f>
        <v>0</v>
      </c>
      <c r="W68" s="20">
        <f>IF(AND(NOT(ISBLANK(V68)),ISBLANK(AB68),NOT(ISBLANK(VLOOKUP($F68,'Tier 2 Allowances'!$A$2:$M$6, 9,FALSE)))),VLOOKUP(V$3,'Tier 2 Allowances'!$B$14:$C$31,2,FALSE),0)</f>
        <v>0</v>
      </c>
      <c r="Y68" s="20">
        <f>IF(AND(NOT(ISBLANK(X68)),NOT(ISBLANK(VLOOKUP($F68,'Tier 2 Allowances'!$A$2:$M$6, 10,FALSE)))),VLOOKUP(X$3,'Tier 2 Allowances'!$B$14:$C$31,2,FALSE),0)</f>
        <v>0</v>
      </c>
      <c r="AA68" s="20">
        <f>IF(AND(NOT(ISBLANK(Z68)),ISBLANK(AB68),NOT(ISBLANK(VLOOKUP($F68,'Tier 2 Allowances'!$A$2:$M$6, 11,FALSE)))),VLOOKUP(Z$3,'Tier 2 Allowances'!$B$14:$C$31,2,FALSE),0)</f>
        <v>0</v>
      </c>
      <c r="AC68" s="20">
        <f>IF(AND(NOT(ISBLANK(AB68)),NOT(ISBLANK(VLOOKUP($F68,'Tier 2 Allowances'!$A$2:$M$6, 12,FALSE)))),VLOOKUP(AB$3,'Tier 2 Allowances'!$B$14:$C$31,2,FALSE),0)</f>
        <v>0</v>
      </c>
      <c r="AE68" s="20">
        <f>IF(AND(NOT(ISBLANK(AD68)),NOT(ISBLANK(VLOOKUP($F68,'Tier 2 Allowances'!$A$2:$M$6, 13,FALSE)))),VLOOKUP(AD$3,'Tier 2 Allowances'!$B$14:$C$31,2,FALSE),0)</f>
        <v>0</v>
      </c>
      <c r="AG68" s="20">
        <f>IF(AND(NOT(ISBLANK(AF68)),NOT(ISBLANK(VLOOKUP($F68,'Tier 2 Allowances'!$A$2:$M$6, 14,FALSE)))),VLOOKUP(AD$3,'Tier 2 Allowances'!$B$14:$C$31,2,FALSE),0)</f>
        <v>0</v>
      </c>
      <c r="AI68" s="20">
        <f>IF(AND(NOT(ISBLANK(AH68)),NOT(ISBLANK(VLOOKUP($F68,'Tier 2 Allowances'!$A$2:$M$6, 15,FALSE)))),VLOOKUP(AH$3,'Tier 2 Allowances'!$B$14:$C$31,2,FALSE),0)</f>
        <v>0</v>
      </c>
      <c r="AK68" s="20">
        <f>IF(AND(NOT(ISBLANK(AJ68)),NOT(ISBLANK(VLOOKUP($F68,'Tier 2 Allowances'!$A$2:$M$6, 18,FALSE)))),AJ68*VLOOKUP(AJ$3,'Tier 2 Allowances'!$B$14:$C$31,2,FALSE),0)</f>
        <v>0</v>
      </c>
      <c r="AM68" s="20">
        <f>IF(AND(NOT(ISBLANK(AL68)),NOT(ISBLANK(VLOOKUP($F68,'Tier 2 Allowances'!$A$2:$M$6, 17,FALSE)))),VLOOKUP(AL$3,'Tier 2 Allowances'!$B$14:$C$31,2,FALSE),0)</f>
        <v>0</v>
      </c>
      <c r="AO68" s="20">
        <f>IF(AND(NOT(ISBLANK(AN68)),NOT(ISBLANK(VLOOKUP($F68,'Tier 2 Allowances'!$A$2:$M$6, 18,FALSE)))),AN68*VLOOKUP(AN$3,'Tier 2 Allowances'!$B$14:$C$31,2,FALSE),0)</f>
        <v>0</v>
      </c>
      <c r="AQ68" s="20">
        <f>IF(AND(NOT(ISBLANK(AP68)),NOT(ISBLANK(VLOOKUP($F68,'Tier 2 Allowances'!$A$2:$M$6, 19,FALSE)))),AP68*VLOOKUP(AP$3,'Tier 2 Allowances'!$B$14:$C$31,2,FALSE),0)</f>
        <v>0</v>
      </c>
      <c r="AS68" s="20">
        <f>IF(AND(NOT(ISBLANK(AR68)),NOT(ISBLANK(VLOOKUP($F68,'Tier 2 Allowances'!$A$2:$M$6, 20,FALSE)))),VLOOKUP(AR$3,'Tier 2 Allowances'!$B$14:$C$31,2,FALSE),0)</f>
        <v>0</v>
      </c>
      <c r="AU68" s="20">
        <f>IF(AND(NOT(ISBLANK(AT68)),NOT(ISBLANK(VLOOKUP($F68,'Tier 2 Allowances'!$A$2:$W$6, 21,FALSE)))),VLOOKUP(AT$3,'Tier 2 Allowances'!$B$14:$C$34,2,FALSE),0)</f>
        <v>0</v>
      </c>
      <c r="AW68" s="20">
        <f>IF(AND(NOT(ISBLANK(AV68)),NOT(ISBLANK(VLOOKUP($F68,'Tier 2 Allowances'!$A$2:$W$6, 22,FALSE)))),VLOOKUP(AV$3,'Tier 2 Allowances'!$B$14:$C$34,2,FALSE),0)</f>
        <v>0</v>
      </c>
      <c r="AY68" s="20">
        <f>IF(AND(NOT(ISBLANK(AX68)),NOT(ISBLANK(VLOOKUP($F68,'Tier 2 Allowances'!$A$2:$W$6, 23,FALSE)))),VLOOKUP(AX$3,'Tier 2 Allowances'!$B$14:$C$34,2,FALSE),0)</f>
        <v>0</v>
      </c>
      <c r="BA68" s="22">
        <f t="shared" ref="BA68:BA102" si="8">IF(ISBLANK($H68), 14, 7-(4-$H68)/2)</f>
        <v>14</v>
      </c>
      <c r="BC68" s="22">
        <f t="shared" ref="BC68:BC102" si="9">IF(ISBLANK($I68),10,(10-$I68))</f>
        <v>10</v>
      </c>
      <c r="BE68" s="22">
        <f t="shared" ref="BE68:BE102" si="10">IF(ISBLANK($H68),0,7+(4-$H68)/2)</f>
        <v>0</v>
      </c>
      <c r="BG68" s="22">
        <f t="shared" ref="BG68:BG102" si="11">$I68</f>
        <v>0</v>
      </c>
      <c r="BH68" s="20" t="str">
        <f t="shared" si="7"/>
        <v/>
      </c>
      <c r="BI68" s="22" t="str">
        <f t="shared" si="4"/>
        <v/>
      </c>
      <c r="BJ68" s="19"/>
      <c r="BK68" s="19"/>
      <c r="BL68" s="22" t="str">
        <f t="shared" si="5"/>
        <v/>
      </c>
      <c r="BM68" s="22" t="str">
        <f t="shared" si="6"/>
        <v/>
      </c>
      <c r="BN68" s="19"/>
      <c r="BO68" s="99"/>
    </row>
    <row r="69" spans="5:67" x14ac:dyDescent="0.2">
      <c r="E69" s="17"/>
      <c r="G69" s="20">
        <f>IF(ISBLANK(F69),0,VLOOKUP($F69,'Tier 2 Allowances'!$A$2:$B$6,2,FALSE))</f>
        <v>0</v>
      </c>
      <c r="K69" s="20">
        <f>IF(NOT(ISBLANK(VLOOKUP($F69,'Tier 2 Allowances'!$A$2:$T$6,3,FALSE))),IF(J69=2,2* VLOOKUP(J$3,'Tier 2 Allowances'!$B$14:$C$31,2,FALSE),(IF(NOT(ISBLANK(J69)), VLOOKUP(J$3,'Tier 2 Allowances'!$B$14:$C$31,2,FALSE),0))),0)</f>
        <v>0</v>
      </c>
      <c r="M69" s="20">
        <f>IF(NOT(ISBLANK(VLOOKUP($F69,'Tier 2 Allowances'!$A$2:$T$6,4,FALSE))),IF(L69=2,2* VLOOKUP(L$3,'Tier 2 Allowances'!$B$14:$C$31,2,FALSE),(IF(NOT(ISBLANK(L69)), VLOOKUP(L$3,'Tier 2 Allowances'!$B$14:$C$31,2,FALSE),0))),0)</f>
        <v>0</v>
      </c>
      <c r="O69" s="20">
        <f>IF(AND(NOT(ISBLANK(N69)),NOT(ISBLANK(VLOOKUP($F69,'Tier 2 Allowances'!$A$2:$M$6,5,FALSE)))),VLOOKUP(N$3,'Tier 2 Allowances'!$B$14:$C$31,2,FALSE),0)</f>
        <v>0</v>
      </c>
      <c r="Q69" s="20">
        <f>IF(AND(NOT(ISBLANK(P69)),ISBLANK(R69),NOT(ISBLANK(VLOOKUP($F69,'Tier 2 Allowances'!$A$2:$M$6,6,FALSE)))),VLOOKUP(P$3,'Tier 2 Allowances'!$B$14:$C$31,2,FALSE),0)</f>
        <v>0</v>
      </c>
      <c r="S69" s="20">
        <f>IF(AND(NOT(ISBLANK(R69)),NOT(ISBLANK(VLOOKUP($F69,'Tier 2 Allowances'!$A$2:$M$6,7,FALSE)))),VLOOKUP(R$3,'Tier 2 Allowances'!$B$14:$C$31,2,FALSE),0)</f>
        <v>0</v>
      </c>
      <c r="U69" s="20">
        <f>IF(AND(NOT(ISBLANK(T69)),NOT(ISBLANK(VLOOKUP($F69,'Tier 2 Allowances'!$A$2:$M$6,8,FALSE)))),VLOOKUP(T$3,'Tier 2 Allowances'!$B$14:$C$31,2,FALSE),0)</f>
        <v>0</v>
      </c>
      <c r="W69" s="20">
        <f>IF(AND(NOT(ISBLANK(V69)),ISBLANK(AB69),NOT(ISBLANK(VLOOKUP($F69,'Tier 2 Allowances'!$A$2:$M$6, 9,FALSE)))),VLOOKUP(V$3,'Tier 2 Allowances'!$B$14:$C$31,2,FALSE),0)</f>
        <v>0</v>
      </c>
      <c r="Y69" s="20">
        <f>IF(AND(NOT(ISBLANK(X69)),NOT(ISBLANK(VLOOKUP($F69,'Tier 2 Allowances'!$A$2:$M$6, 10,FALSE)))),VLOOKUP(X$3,'Tier 2 Allowances'!$B$14:$C$31,2,FALSE),0)</f>
        <v>0</v>
      </c>
      <c r="AA69" s="20">
        <f>IF(AND(NOT(ISBLANK(Z69)),ISBLANK(AB69),NOT(ISBLANK(VLOOKUP($F69,'Tier 2 Allowances'!$A$2:$M$6, 11,FALSE)))),VLOOKUP(Z$3,'Tier 2 Allowances'!$B$14:$C$31,2,FALSE),0)</f>
        <v>0</v>
      </c>
      <c r="AC69" s="20">
        <f>IF(AND(NOT(ISBLANK(AB69)),NOT(ISBLANK(VLOOKUP($F69,'Tier 2 Allowances'!$A$2:$M$6, 12,FALSE)))),VLOOKUP(AB$3,'Tier 2 Allowances'!$B$14:$C$31,2,FALSE),0)</f>
        <v>0</v>
      </c>
      <c r="AE69" s="20">
        <f>IF(AND(NOT(ISBLANK(AD69)),NOT(ISBLANK(VLOOKUP($F69,'Tier 2 Allowances'!$A$2:$M$6, 13,FALSE)))),VLOOKUP(AD$3,'Tier 2 Allowances'!$B$14:$C$31,2,FALSE),0)</f>
        <v>0</v>
      </c>
      <c r="AG69" s="20">
        <f>IF(AND(NOT(ISBLANK(AF69)),NOT(ISBLANK(VLOOKUP($F69,'Tier 2 Allowances'!$A$2:$M$6, 14,FALSE)))),VLOOKUP(AD$3,'Tier 2 Allowances'!$B$14:$C$31,2,FALSE),0)</f>
        <v>0</v>
      </c>
      <c r="AI69" s="20">
        <f>IF(AND(NOT(ISBLANK(AH69)),NOT(ISBLANK(VLOOKUP($F69,'Tier 2 Allowances'!$A$2:$M$6, 15,FALSE)))),VLOOKUP(AH$3,'Tier 2 Allowances'!$B$14:$C$31,2,FALSE),0)</f>
        <v>0</v>
      </c>
      <c r="AK69" s="20">
        <f>IF(AND(NOT(ISBLANK(AJ69)),NOT(ISBLANK(VLOOKUP($F69,'Tier 2 Allowances'!$A$2:$M$6, 18,FALSE)))),AJ69*VLOOKUP(AJ$3,'Tier 2 Allowances'!$B$14:$C$31,2,FALSE),0)</f>
        <v>0</v>
      </c>
      <c r="AM69" s="20">
        <f>IF(AND(NOT(ISBLANK(AL69)),NOT(ISBLANK(VLOOKUP($F69,'Tier 2 Allowances'!$A$2:$M$6, 17,FALSE)))),VLOOKUP(AL$3,'Tier 2 Allowances'!$B$14:$C$31,2,FALSE),0)</f>
        <v>0</v>
      </c>
      <c r="AO69" s="20">
        <f>IF(AND(NOT(ISBLANK(AN69)),NOT(ISBLANK(VLOOKUP($F69,'Tier 2 Allowances'!$A$2:$M$6, 18,FALSE)))),AN69*VLOOKUP(AN$3,'Tier 2 Allowances'!$B$14:$C$31,2,FALSE),0)</f>
        <v>0</v>
      </c>
      <c r="AQ69" s="20">
        <f>IF(AND(NOT(ISBLANK(AP69)),NOT(ISBLANK(VLOOKUP($F69,'Tier 2 Allowances'!$A$2:$M$6, 19,FALSE)))),AP69*VLOOKUP(AP$3,'Tier 2 Allowances'!$B$14:$C$31,2,FALSE),0)</f>
        <v>0</v>
      </c>
      <c r="AS69" s="20">
        <f>IF(AND(NOT(ISBLANK(AR69)),NOT(ISBLANK(VLOOKUP($F69,'Tier 2 Allowances'!$A$2:$M$6, 20,FALSE)))),VLOOKUP(AR$3,'Tier 2 Allowances'!$B$14:$C$31,2,FALSE),0)</f>
        <v>0</v>
      </c>
      <c r="AU69" s="20">
        <f>IF(AND(NOT(ISBLANK(AT69)),NOT(ISBLANK(VLOOKUP($F69,'Tier 2 Allowances'!$A$2:$W$6, 21,FALSE)))),VLOOKUP(AT$3,'Tier 2 Allowances'!$B$14:$C$34,2,FALSE),0)</f>
        <v>0</v>
      </c>
      <c r="AW69" s="20">
        <f>IF(AND(NOT(ISBLANK(AV69)),NOT(ISBLANK(VLOOKUP($F69,'Tier 2 Allowances'!$A$2:$W$6, 22,FALSE)))),VLOOKUP(AV$3,'Tier 2 Allowances'!$B$14:$C$34,2,FALSE),0)</f>
        <v>0</v>
      </c>
      <c r="AY69" s="20">
        <f>IF(AND(NOT(ISBLANK(AX69)),NOT(ISBLANK(VLOOKUP($F69,'Tier 2 Allowances'!$A$2:$W$6, 23,FALSE)))),VLOOKUP(AX$3,'Tier 2 Allowances'!$B$14:$C$34,2,FALSE),0)</f>
        <v>0</v>
      </c>
      <c r="BA69" s="22">
        <f t="shared" si="8"/>
        <v>14</v>
      </c>
      <c r="BC69" s="22">
        <f t="shared" si="9"/>
        <v>10</v>
      </c>
      <c r="BE69" s="22">
        <f t="shared" si="10"/>
        <v>0</v>
      </c>
      <c r="BG69" s="22">
        <f t="shared" si="11"/>
        <v>0</v>
      </c>
      <c r="BH69" s="20" t="str">
        <f t="shared" si="7"/>
        <v/>
      </c>
      <c r="BI69" s="22" t="str">
        <f t="shared" ref="BI69:BI102" si="12">IF(ISBLANK(F69),"",(IF(OR(AND(NOT(ISBLANK(H69)),ISBLANK(BD69)),AND(NOT(ISBLANK(I69)),ISBLANK(BF69)),ISBLANK(BB69)),"Incomplete",0.365*(AZ69*BA69+BB69*BC69+BD69*BE69+BF69*BG69))))</f>
        <v/>
      </c>
      <c r="BJ69" s="19"/>
      <c r="BK69" s="19"/>
      <c r="BL69" s="22" t="str">
        <f t="shared" ref="BL69:BL102" si="13">IF(ISBLANK(F69),"",BH69+BK69)</f>
        <v/>
      </c>
      <c r="BM69" s="22" t="str">
        <f t="shared" ref="BM69:BM101" si="14">IF(OR(BI69="",BI69=0,BJ69="",BJ69=0),"",IF(BJ69&lt;=0.95*BL69,"Yes",(IF(BJ69&lt;=BL69,"Warn","No"))))</f>
        <v/>
      </c>
      <c r="BN69" s="19"/>
      <c r="BO69" s="99"/>
    </row>
    <row r="70" spans="5:67" x14ac:dyDescent="0.2">
      <c r="E70" s="17"/>
      <c r="G70" s="20">
        <f>IF(ISBLANK(F70),0,VLOOKUP($F70,'Tier 2 Allowances'!$A$2:$B$6,2,FALSE))</f>
        <v>0</v>
      </c>
      <c r="K70" s="20">
        <f>IF(NOT(ISBLANK(VLOOKUP($F70,'Tier 2 Allowances'!$A$2:$T$6,3,FALSE))),IF(J70=2,2* VLOOKUP(J$3,'Tier 2 Allowances'!$B$14:$C$31,2,FALSE),(IF(NOT(ISBLANK(J70)), VLOOKUP(J$3,'Tier 2 Allowances'!$B$14:$C$31,2,FALSE),0))),0)</f>
        <v>0</v>
      </c>
      <c r="M70" s="20">
        <f>IF(NOT(ISBLANK(VLOOKUP($F70,'Tier 2 Allowances'!$A$2:$T$6,4,FALSE))),IF(L70=2,2* VLOOKUP(L$3,'Tier 2 Allowances'!$B$14:$C$31,2,FALSE),(IF(NOT(ISBLANK(L70)), VLOOKUP(L$3,'Tier 2 Allowances'!$B$14:$C$31,2,FALSE),0))),0)</f>
        <v>0</v>
      </c>
      <c r="O70" s="20">
        <f>IF(AND(NOT(ISBLANK(N70)),NOT(ISBLANK(VLOOKUP($F70,'Tier 2 Allowances'!$A$2:$M$6,5,FALSE)))),VLOOKUP(N$3,'Tier 2 Allowances'!$B$14:$C$31,2,FALSE),0)</f>
        <v>0</v>
      </c>
      <c r="Q70" s="20">
        <f>IF(AND(NOT(ISBLANK(P70)),ISBLANK(R70),NOT(ISBLANK(VLOOKUP($F70,'Tier 2 Allowances'!$A$2:$M$6,6,FALSE)))),VLOOKUP(P$3,'Tier 2 Allowances'!$B$14:$C$31,2,FALSE),0)</f>
        <v>0</v>
      </c>
      <c r="S70" s="20">
        <f>IF(AND(NOT(ISBLANK(R70)),NOT(ISBLANK(VLOOKUP($F70,'Tier 2 Allowances'!$A$2:$M$6,7,FALSE)))),VLOOKUP(R$3,'Tier 2 Allowances'!$B$14:$C$31,2,FALSE),0)</f>
        <v>0</v>
      </c>
      <c r="U70" s="20">
        <f>IF(AND(NOT(ISBLANK(T70)),NOT(ISBLANK(VLOOKUP($F70,'Tier 2 Allowances'!$A$2:$M$6,8,FALSE)))),VLOOKUP(T$3,'Tier 2 Allowances'!$B$14:$C$31,2,FALSE),0)</f>
        <v>0</v>
      </c>
      <c r="W70" s="20">
        <f>IF(AND(NOT(ISBLANK(V70)),ISBLANK(AB70),NOT(ISBLANK(VLOOKUP($F70,'Tier 2 Allowances'!$A$2:$M$6, 9,FALSE)))),VLOOKUP(V$3,'Tier 2 Allowances'!$B$14:$C$31,2,FALSE),0)</f>
        <v>0</v>
      </c>
      <c r="Y70" s="20">
        <f>IF(AND(NOT(ISBLANK(X70)),NOT(ISBLANK(VLOOKUP($F70,'Tier 2 Allowances'!$A$2:$M$6, 10,FALSE)))),VLOOKUP(X$3,'Tier 2 Allowances'!$B$14:$C$31,2,FALSE),0)</f>
        <v>0</v>
      </c>
      <c r="AA70" s="20">
        <f>IF(AND(NOT(ISBLANK(Z70)),ISBLANK(AB70),NOT(ISBLANK(VLOOKUP($F70,'Tier 2 Allowances'!$A$2:$M$6, 11,FALSE)))),VLOOKUP(Z$3,'Tier 2 Allowances'!$B$14:$C$31,2,FALSE),0)</f>
        <v>0</v>
      </c>
      <c r="AC70" s="20">
        <f>IF(AND(NOT(ISBLANK(AB70)),NOT(ISBLANK(VLOOKUP($F70,'Tier 2 Allowances'!$A$2:$M$6, 12,FALSE)))),VLOOKUP(AB$3,'Tier 2 Allowances'!$B$14:$C$31,2,FALSE),0)</f>
        <v>0</v>
      </c>
      <c r="AE70" s="20">
        <f>IF(AND(NOT(ISBLANK(AD70)),NOT(ISBLANK(VLOOKUP($F70,'Tier 2 Allowances'!$A$2:$M$6, 13,FALSE)))),VLOOKUP(AD$3,'Tier 2 Allowances'!$B$14:$C$31,2,FALSE),0)</f>
        <v>0</v>
      </c>
      <c r="AG70" s="20">
        <f>IF(AND(NOT(ISBLANK(AF70)),NOT(ISBLANK(VLOOKUP($F70,'Tier 2 Allowances'!$A$2:$M$6, 14,FALSE)))),VLOOKUP(AD$3,'Tier 2 Allowances'!$B$14:$C$31,2,FALSE),0)</f>
        <v>0</v>
      </c>
      <c r="AI70" s="20">
        <f>IF(AND(NOT(ISBLANK(AH70)),NOT(ISBLANK(VLOOKUP($F70,'Tier 2 Allowances'!$A$2:$M$6, 15,FALSE)))),VLOOKUP(AH$3,'Tier 2 Allowances'!$B$14:$C$31,2,FALSE),0)</f>
        <v>0</v>
      </c>
      <c r="AK70" s="20">
        <f>IF(AND(NOT(ISBLANK(AJ70)),NOT(ISBLANK(VLOOKUP($F70,'Tier 2 Allowances'!$A$2:$M$6, 18,FALSE)))),AJ70*VLOOKUP(AJ$3,'Tier 2 Allowances'!$B$14:$C$31,2,FALSE),0)</f>
        <v>0</v>
      </c>
      <c r="AM70" s="20">
        <f>IF(AND(NOT(ISBLANK(AL70)),NOT(ISBLANK(VLOOKUP($F70,'Tier 2 Allowances'!$A$2:$M$6, 17,FALSE)))),VLOOKUP(AL$3,'Tier 2 Allowances'!$B$14:$C$31,2,FALSE),0)</f>
        <v>0</v>
      </c>
      <c r="AO70" s="20">
        <f>IF(AND(NOT(ISBLANK(AN70)),NOT(ISBLANK(VLOOKUP($F70,'Tier 2 Allowances'!$A$2:$M$6, 18,FALSE)))),AN70*VLOOKUP(AN$3,'Tier 2 Allowances'!$B$14:$C$31,2,FALSE),0)</f>
        <v>0</v>
      </c>
      <c r="AQ70" s="20">
        <f>IF(AND(NOT(ISBLANK(AP70)),NOT(ISBLANK(VLOOKUP($F70,'Tier 2 Allowances'!$A$2:$M$6, 19,FALSE)))),AP70*VLOOKUP(AP$3,'Tier 2 Allowances'!$B$14:$C$31,2,FALSE),0)</f>
        <v>0</v>
      </c>
      <c r="AS70" s="20">
        <f>IF(AND(NOT(ISBLANK(AR70)),NOT(ISBLANK(VLOOKUP($F70,'Tier 2 Allowances'!$A$2:$M$6, 20,FALSE)))),VLOOKUP(AR$3,'Tier 2 Allowances'!$B$14:$C$31,2,FALSE),0)</f>
        <v>0</v>
      </c>
      <c r="AU70" s="20">
        <f>IF(AND(NOT(ISBLANK(AT70)),NOT(ISBLANK(VLOOKUP($F70,'Tier 2 Allowances'!$A$2:$W$6, 21,FALSE)))),VLOOKUP(AT$3,'Tier 2 Allowances'!$B$14:$C$34,2,FALSE),0)</f>
        <v>0</v>
      </c>
      <c r="AW70" s="20">
        <f>IF(AND(NOT(ISBLANK(AV70)),NOT(ISBLANK(VLOOKUP($F70,'Tier 2 Allowances'!$A$2:$W$6, 22,FALSE)))),VLOOKUP(AV$3,'Tier 2 Allowances'!$B$14:$C$34,2,FALSE),0)</f>
        <v>0</v>
      </c>
      <c r="AY70" s="20">
        <f>IF(AND(NOT(ISBLANK(AX70)),NOT(ISBLANK(VLOOKUP($F70,'Tier 2 Allowances'!$A$2:$W$6, 23,FALSE)))),VLOOKUP(AX$3,'Tier 2 Allowances'!$B$14:$C$34,2,FALSE),0)</f>
        <v>0</v>
      </c>
      <c r="BA70" s="22">
        <f t="shared" si="8"/>
        <v>14</v>
      </c>
      <c r="BC70" s="22">
        <f t="shared" si="9"/>
        <v>10</v>
      </c>
      <c r="BE70" s="22">
        <f t="shared" si="10"/>
        <v>0</v>
      </c>
      <c r="BG70" s="22">
        <f t="shared" si="11"/>
        <v>0</v>
      </c>
      <c r="BH70" s="20" t="str">
        <f t="shared" ref="BH70:BH102" si="15">IF(ISBLANK(F70),"",G70+K70+M70+O70+Q70+S70+U70+W70+Y70+AA70+AC70+AE70+AG70+AI70+AK70+AM70+AO70+AQ70+AS70+AU70+AW70+AY70)</f>
        <v/>
      </c>
      <c r="BI70" s="22" t="str">
        <f t="shared" si="12"/>
        <v/>
      </c>
      <c r="BJ70" s="19"/>
      <c r="BK70" s="19"/>
      <c r="BL70" s="22" t="str">
        <f t="shared" si="13"/>
        <v/>
      </c>
      <c r="BM70" s="22" t="str">
        <f t="shared" si="14"/>
        <v/>
      </c>
      <c r="BN70" s="19"/>
      <c r="BO70" s="99"/>
    </row>
    <row r="71" spans="5:67" x14ac:dyDescent="0.2">
      <c r="E71" s="17"/>
      <c r="G71" s="20">
        <f>IF(ISBLANK(F71),0,VLOOKUP($F71,'Tier 2 Allowances'!$A$2:$B$6,2,FALSE))</f>
        <v>0</v>
      </c>
      <c r="K71" s="20">
        <f>IF(NOT(ISBLANK(VLOOKUP($F71,'Tier 2 Allowances'!$A$2:$T$6,3,FALSE))),IF(J71=2,2* VLOOKUP(J$3,'Tier 2 Allowances'!$B$14:$C$31,2,FALSE),(IF(NOT(ISBLANK(J71)), VLOOKUP(J$3,'Tier 2 Allowances'!$B$14:$C$31,2,FALSE),0))),0)</f>
        <v>0</v>
      </c>
      <c r="M71" s="20">
        <f>IF(NOT(ISBLANK(VLOOKUP($F71,'Tier 2 Allowances'!$A$2:$T$6,4,FALSE))),IF(L71=2,2* VLOOKUP(L$3,'Tier 2 Allowances'!$B$14:$C$31,2,FALSE),(IF(NOT(ISBLANK(L71)), VLOOKUP(L$3,'Tier 2 Allowances'!$B$14:$C$31,2,FALSE),0))),0)</f>
        <v>0</v>
      </c>
      <c r="O71" s="20">
        <f>IF(AND(NOT(ISBLANK(N71)),NOT(ISBLANK(VLOOKUP($F71,'Tier 2 Allowances'!$A$2:$M$6,5,FALSE)))),VLOOKUP(N$3,'Tier 2 Allowances'!$B$14:$C$31,2,FALSE),0)</f>
        <v>0</v>
      </c>
      <c r="Q71" s="20">
        <f>IF(AND(NOT(ISBLANK(P71)),ISBLANK(R71),NOT(ISBLANK(VLOOKUP($F71,'Tier 2 Allowances'!$A$2:$M$6,6,FALSE)))),VLOOKUP(P$3,'Tier 2 Allowances'!$B$14:$C$31,2,FALSE),0)</f>
        <v>0</v>
      </c>
      <c r="S71" s="20">
        <f>IF(AND(NOT(ISBLANK(R71)),NOT(ISBLANK(VLOOKUP($F71,'Tier 2 Allowances'!$A$2:$M$6,7,FALSE)))),VLOOKUP(R$3,'Tier 2 Allowances'!$B$14:$C$31,2,FALSE),0)</f>
        <v>0</v>
      </c>
      <c r="U71" s="20">
        <f>IF(AND(NOT(ISBLANK(T71)),NOT(ISBLANK(VLOOKUP($F71,'Tier 2 Allowances'!$A$2:$M$6,8,FALSE)))),VLOOKUP(T$3,'Tier 2 Allowances'!$B$14:$C$31,2,FALSE),0)</f>
        <v>0</v>
      </c>
      <c r="W71" s="20">
        <f>IF(AND(NOT(ISBLANK(V71)),ISBLANK(AB71),NOT(ISBLANK(VLOOKUP($F71,'Tier 2 Allowances'!$A$2:$M$6, 9,FALSE)))),VLOOKUP(V$3,'Tier 2 Allowances'!$B$14:$C$31,2,FALSE),0)</f>
        <v>0</v>
      </c>
      <c r="Y71" s="20">
        <f>IF(AND(NOT(ISBLANK(X71)),NOT(ISBLANK(VLOOKUP($F71,'Tier 2 Allowances'!$A$2:$M$6, 10,FALSE)))),VLOOKUP(X$3,'Tier 2 Allowances'!$B$14:$C$31,2,FALSE),0)</f>
        <v>0</v>
      </c>
      <c r="AA71" s="20">
        <f>IF(AND(NOT(ISBLANK(Z71)),ISBLANK(AB71),NOT(ISBLANK(VLOOKUP($F71,'Tier 2 Allowances'!$A$2:$M$6, 11,FALSE)))),VLOOKUP(Z$3,'Tier 2 Allowances'!$B$14:$C$31,2,FALSE),0)</f>
        <v>0</v>
      </c>
      <c r="AC71" s="20">
        <f>IF(AND(NOT(ISBLANK(AB71)),NOT(ISBLANK(VLOOKUP($F71,'Tier 2 Allowances'!$A$2:$M$6, 12,FALSE)))),VLOOKUP(AB$3,'Tier 2 Allowances'!$B$14:$C$31,2,FALSE),0)</f>
        <v>0</v>
      </c>
      <c r="AE71" s="20">
        <f>IF(AND(NOT(ISBLANK(AD71)),NOT(ISBLANK(VLOOKUP($F71,'Tier 2 Allowances'!$A$2:$M$6, 13,FALSE)))),VLOOKUP(AD$3,'Tier 2 Allowances'!$B$14:$C$31,2,FALSE),0)</f>
        <v>0</v>
      </c>
      <c r="AG71" s="20">
        <f>IF(AND(NOT(ISBLANK(AF71)),NOT(ISBLANK(VLOOKUP($F71,'Tier 2 Allowances'!$A$2:$M$6, 14,FALSE)))),VLOOKUP(AD$3,'Tier 2 Allowances'!$B$14:$C$31,2,FALSE),0)</f>
        <v>0</v>
      </c>
      <c r="AI71" s="20">
        <f>IF(AND(NOT(ISBLANK(AH71)),NOT(ISBLANK(VLOOKUP($F71,'Tier 2 Allowances'!$A$2:$M$6, 15,FALSE)))),VLOOKUP(AH$3,'Tier 2 Allowances'!$B$14:$C$31,2,FALSE),0)</f>
        <v>0</v>
      </c>
      <c r="AK71" s="20">
        <f>IF(AND(NOT(ISBLANK(AJ71)),NOT(ISBLANK(VLOOKUP($F71,'Tier 2 Allowances'!$A$2:$M$6, 18,FALSE)))),AJ71*VLOOKUP(AJ$3,'Tier 2 Allowances'!$B$14:$C$31,2,FALSE),0)</f>
        <v>0</v>
      </c>
      <c r="AM71" s="20">
        <f>IF(AND(NOT(ISBLANK(AL71)),NOT(ISBLANK(VLOOKUP($F71,'Tier 2 Allowances'!$A$2:$M$6, 17,FALSE)))),VLOOKUP(AL$3,'Tier 2 Allowances'!$B$14:$C$31,2,FALSE),0)</f>
        <v>0</v>
      </c>
      <c r="AO71" s="20">
        <f>IF(AND(NOT(ISBLANK(AN71)),NOT(ISBLANK(VLOOKUP($F71,'Tier 2 Allowances'!$A$2:$M$6, 18,FALSE)))),AN71*VLOOKUP(AN$3,'Tier 2 Allowances'!$B$14:$C$31,2,FALSE),0)</f>
        <v>0</v>
      </c>
      <c r="AQ71" s="20">
        <f>IF(AND(NOT(ISBLANK(AP71)),NOT(ISBLANK(VLOOKUP($F71,'Tier 2 Allowances'!$A$2:$M$6, 19,FALSE)))),AP71*VLOOKUP(AP$3,'Tier 2 Allowances'!$B$14:$C$31,2,FALSE),0)</f>
        <v>0</v>
      </c>
      <c r="AS71" s="20">
        <f>IF(AND(NOT(ISBLANK(AR71)),NOT(ISBLANK(VLOOKUP($F71,'Tier 2 Allowances'!$A$2:$M$6, 20,FALSE)))),VLOOKUP(AR$3,'Tier 2 Allowances'!$B$14:$C$31,2,FALSE),0)</f>
        <v>0</v>
      </c>
      <c r="AU71" s="20">
        <f>IF(AND(NOT(ISBLANK(AT71)),NOT(ISBLANK(VLOOKUP($F71,'Tier 2 Allowances'!$A$2:$W$6, 21,FALSE)))),VLOOKUP(AT$3,'Tier 2 Allowances'!$B$14:$C$34,2,FALSE),0)</f>
        <v>0</v>
      </c>
      <c r="AW71" s="20">
        <f>IF(AND(NOT(ISBLANK(AV71)),NOT(ISBLANK(VLOOKUP($F71,'Tier 2 Allowances'!$A$2:$W$6, 22,FALSE)))),VLOOKUP(AV$3,'Tier 2 Allowances'!$B$14:$C$34,2,FALSE),0)</f>
        <v>0</v>
      </c>
      <c r="AY71" s="20">
        <f>IF(AND(NOT(ISBLANK(AX71)),NOT(ISBLANK(VLOOKUP($F71,'Tier 2 Allowances'!$A$2:$W$6, 23,FALSE)))),VLOOKUP(AX$3,'Tier 2 Allowances'!$B$14:$C$34,2,FALSE),0)</f>
        <v>0</v>
      </c>
      <c r="BA71" s="22">
        <f t="shared" si="8"/>
        <v>14</v>
      </c>
      <c r="BC71" s="22">
        <f t="shared" si="9"/>
        <v>10</v>
      </c>
      <c r="BE71" s="22">
        <f t="shared" si="10"/>
        <v>0</v>
      </c>
      <c r="BG71" s="22">
        <f t="shared" si="11"/>
        <v>0</v>
      </c>
      <c r="BH71" s="20" t="str">
        <f t="shared" si="15"/>
        <v/>
      </c>
      <c r="BI71" s="22" t="str">
        <f t="shared" si="12"/>
        <v/>
      </c>
      <c r="BJ71" s="19"/>
      <c r="BK71" s="19"/>
      <c r="BL71" s="22" t="str">
        <f t="shared" si="13"/>
        <v/>
      </c>
      <c r="BM71" s="22" t="str">
        <f t="shared" si="14"/>
        <v/>
      </c>
      <c r="BN71" s="19"/>
      <c r="BO71" s="99"/>
    </row>
    <row r="72" spans="5:67" x14ac:dyDescent="0.2">
      <c r="E72" s="17"/>
      <c r="G72" s="20">
        <f>IF(ISBLANK(F72),0,VLOOKUP($F72,'Tier 2 Allowances'!$A$2:$B$6,2,FALSE))</f>
        <v>0</v>
      </c>
      <c r="K72" s="20">
        <f>IF(NOT(ISBLANK(VLOOKUP($F72,'Tier 2 Allowances'!$A$2:$T$6,3,FALSE))),IF(J72=2,2* VLOOKUP(J$3,'Tier 2 Allowances'!$B$14:$C$31,2,FALSE),(IF(NOT(ISBLANK(J72)), VLOOKUP(J$3,'Tier 2 Allowances'!$B$14:$C$31,2,FALSE),0))),0)</f>
        <v>0</v>
      </c>
      <c r="M72" s="20">
        <f>IF(NOT(ISBLANK(VLOOKUP($F72,'Tier 2 Allowances'!$A$2:$T$6,4,FALSE))),IF(L72=2,2* VLOOKUP(L$3,'Tier 2 Allowances'!$B$14:$C$31,2,FALSE),(IF(NOT(ISBLANK(L72)), VLOOKUP(L$3,'Tier 2 Allowances'!$B$14:$C$31,2,FALSE),0))),0)</f>
        <v>0</v>
      </c>
      <c r="O72" s="20">
        <f>IF(AND(NOT(ISBLANK(N72)),NOT(ISBLANK(VLOOKUP($F72,'Tier 2 Allowances'!$A$2:$M$6,5,FALSE)))),VLOOKUP(N$3,'Tier 2 Allowances'!$B$14:$C$31,2,FALSE),0)</f>
        <v>0</v>
      </c>
      <c r="Q72" s="20">
        <f>IF(AND(NOT(ISBLANK(P72)),ISBLANK(R72),NOT(ISBLANK(VLOOKUP($F72,'Tier 2 Allowances'!$A$2:$M$6,6,FALSE)))),VLOOKUP(P$3,'Tier 2 Allowances'!$B$14:$C$31,2,FALSE),0)</f>
        <v>0</v>
      </c>
      <c r="S72" s="20">
        <f>IF(AND(NOT(ISBLANK(R72)),NOT(ISBLANK(VLOOKUP($F72,'Tier 2 Allowances'!$A$2:$M$6,7,FALSE)))),VLOOKUP(R$3,'Tier 2 Allowances'!$B$14:$C$31,2,FALSE),0)</f>
        <v>0</v>
      </c>
      <c r="U72" s="20">
        <f>IF(AND(NOT(ISBLANK(T72)),NOT(ISBLANK(VLOOKUP($F72,'Tier 2 Allowances'!$A$2:$M$6,8,FALSE)))),VLOOKUP(T$3,'Tier 2 Allowances'!$B$14:$C$31,2,FALSE),0)</f>
        <v>0</v>
      </c>
      <c r="W72" s="20">
        <f>IF(AND(NOT(ISBLANK(V72)),ISBLANK(AB72),NOT(ISBLANK(VLOOKUP($F72,'Tier 2 Allowances'!$A$2:$M$6, 9,FALSE)))),VLOOKUP(V$3,'Tier 2 Allowances'!$B$14:$C$31,2,FALSE),0)</f>
        <v>0</v>
      </c>
      <c r="Y72" s="20">
        <f>IF(AND(NOT(ISBLANK(X72)),NOT(ISBLANK(VLOOKUP($F72,'Tier 2 Allowances'!$A$2:$M$6, 10,FALSE)))),VLOOKUP(X$3,'Tier 2 Allowances'!$B$14:$C$31,2,FALSE),0)</f>
        <v>0</v>
      </c>
      <c r="AA72" s="20">
        <f>IF(AND(NOT(ISBLANK(Z72)),ISBLANK(AB72),NOT(ISBLANK(VLOOKUP($F72,'Tier 2 Allowances'!$A$2:$M$6, 11,FALSE)))),VLOOKUP(Z$3,'Tier 2 Allowances'!$B$14:$C$31,2,FALSE),0)</f>
        <v>0</v>
      </c>
      <c r="AC72" s="20">
        <f>IF(AND(NOT(ISBLANK(AB72)),NOT(ISBLANK(VLOOKUP($F72,'Tier 2 Allowances'!$A$2:$M$6, 12,FALSE)))),VLOOKUP(AB$3,'Tier 2 Allowances'!$B$14:$C$31,2,FALSE),0)</f>
        <v>0</v>
      </c>
      <c r="AE72" s="20">
        <f>IF(AND(NOT(ISBLANK(AD72)),NOT(ISBLANK(VLOOKUP($F72,'Tier 2 Allowances'!$A$2:$M$6, 13,FALSE)))),VLOOKUP(AD$3,'Tier 2 Allowances'!$B$14:$C$31,2,FALSE),0)</f>
        <v>0</v>
      </c>
      <c r="AG72" s="20">
        <f>IF(AND(NOT(ISBLANK(AF72)),NOT(ISBLANK(VLOOKUP($F72,'Tier 2 Allowances'!$A$2:$M$6, 14,FALSE)))),VLOOKUP(AD$3,'Tier 2 Allowances'!$B$14:$C$31,2,FALSE),0)</f>
        <v>0</v>
      </c>
      <c r="AI72" s="20">
        <f>IF(AND(NOT(ISBLANK(AH72)),NOT(ISBLANK(VLOOKUP($F72,'Tier 2 Allowances'!$A$2:$M$6, 15,FALSE)))),VLOOKUP(AH$3,'Tier 2 Allowances'!$B$14:$C$31,2,FALSE),0)</f>
        <v>0</v>
      </c>
      <c r="AK72" s="20">
        <f>IF(AND(NOT(ISBLANK(AJ72)),NOT(ISBLANK(VLOOKUP($F72,'Tier 2 Allowances'!$A$2:$M$6, 18,FALSE)))),AJ72*VLOOKUP(AJ$3,'Tier 2 Allowances'!$B$14:$C$31,2,FALSE),0)</f>
        <v>0</v>
      </c>
      <c r="AM72" s="20">
        <f>IF(AND(NOT(ISBLANK(AL72)),NOT(ISBLANK(VLOOKUP($F72,'Tier 2 Allowances'!$A$2:$M$6, 17,FALSE)))),VLOOKUP(AL$3,'Tier 2 Allowances'!$B$14:$C$31,2,FALSE),0)</f>
        <v>0</v>
      </c>
      <c r="AO72" s="20">
        <f>IF(AND(NOT(ISBLANK(AN72)),NOT(ISBLANK(VLOOKUP($F72,'Tier 2 Allowances'!$A$2:$M$6, 18,FALSE)))),AN72*VLOOKUP(AN$3,'Tier 2 Allowances'!$B$14:$C$31,2,FALSE),0)</f>
        <v>0</v>
      </c>
      <c r="AQ72" s="20">
        <f>IF(AND(NOT(ISBLANK(AP72)),NOT(ISBLANK(VLOOKUP($F72,'Tier 2 Allowances'!$A$2:$M$6, 19,FALSE)))),AP72*VLOOKUP(AP$3,'Tier 2 Allowances'!$B$14:$C$31,2,FALSE),0)</f>
        <v>0</v>
      </c>
      <c r="AS72" s="20">
        <f>IF(AND(NOT(ISBLANK(AR72)),NOT(ISBLANK(VLOOKUP($F72,'Tier 2 Allowances'!$A$2:$M$6, 20,FALSE)))),VLOOKUP(AR$3,'Tier 2 Allowances'!$B$14:$C$31,2,FALSE),0)</f>
        <v>0</v>
      </c>
      <c r="AU72" s="20">
        <f>IF(AND(NOT(ISBLANK(AT72)),NOT(ISBLANK(VLOOKUP($F72,'Tier 2 Allowances'!$A$2:$W$6, 21,FALSE)))),VLOOKUP(AT$3,'Tier 2 Allowances'!$B$14:$C$34,2,FALSE),0)</f>
        <v>0</v>
      </c>
      <c r="AW72" s="20">
        <f>IF(AND(NOT(ISBLANK(AV72)),NOT(ISBLANK(VLOOKUP($F72,'Tier 2 Allowances'!$A$2:$W$6, 22,FALSE)))),VLOOKUP(AV$3,'Tier 2 Allowances'!$B$14:$C$34,2,FALSE),0)</f>
        <v>0</v>
      </c>
      <c r="AY72" s="20">
        <f>IF(AND(NOT(ISBLANK(AX72)),NOT(ISBLANK(VLOOKUP($F72,'Tier 2 Allowances'!$A$2:$W$6, 23,FALSE)))),VLOOKUP(AX$3,'Tier 2 Allowances'!$B$14:$C$34,2,FALSE),0)</f>
        <v>0</v>
      </c>
      <c r="BA72" s="22">
        <f t="shared" si="8"/>
        <v>14</v>
      </c>
      <c r="BC72" s="22">
        <f t="shared" si="9"/>
        <v>10</v>
      </c>
      <c r="BE72" s="22">
        <f t="shared" si="10"/>
        <v>0</v>
      </c>
      <c r="BG72" s="22">
        <f t="shared" si="11"/>
        <v>0</v>
      </c>
      <c r="BH72" s="20" t="str">
        <f t="shared" si="15"/>
        <v/>
      </c>
      <c r="BI72" s="22" t="str">
        <f t="shared" si="12"/>
        <v/>
      </c>
      <c r="BJ72" s="19"/>
      <c r="BK72" s="19"/>
      <c r="BL72" s="22" t="str">
        <f t="shared" si="13"/>
        <v/>
      </c>
      <c r="BM72" s="22" t="str">
        <f t="shared" si="14"/>
        <v/>
      </c>
      <c r="BN72" s="19"/>
      <c r="BO72" s="99"/>
    </row>
    <row r="73" spans="5:67" x14ac:dyDescent="0.2">
      <c r="E73" s="17"/>
      <c r="G73" s="20">
        <f>IF(ISBLANK(F73),0,VLOOKUP($F73,'Tier 2 Allowances'!$A$2:$B$6,2,FALSE))</f>
        <v>0</v>
      </c>
      <c r="K73" s="20">
        <f>IF(NOT(ISBLANK(VLOOKUP($F73,'Tier 2 Allowances'!$A$2:$T$6,3,FALSE))),IF(J73=2,2* VLOOKUP(J$3,'Tier 2 Allowances'!$B$14:$C$31,2,FALSE),(IF(NOT(ISBLANK(J73)), VLOOKUP(J$3,'Tier 2 Allowances'!$B$14:$C$31,2,FALSE),0))),0)</f>
        <v>0</v>
      </c>
      <c r="M73" s="20">
        <f>IF(NOT(ISBLANK(VLOOKUP($F73,'Tier 2 Allowances'!$A$2:$T$6,4,FALSE))),IF(L73=2,2* VLOOKUP(L$3,'Tier 2 Allowances'!$B$14:$C$31,2,FALSE),(IF(NOT(ISBLANK(L73)), VLOOKUP(L$3,'Tier 2 Allowances'!$B$14:$C$31,2,FALSE),0))),0)</f>
        <v>0</v>
      </c>
      <c r="O73" s="20">
        <f>IF(AND(NOT(ISBLANK(N73)),NOT(ISBLANK(VLOOKUP($F73,'Tier 2 Allowances'!$A$2:$M$6,5,FALSE)))),VLOOKUP(N$3,'Tier 2 Allowances'!$B$14:$C$31,2,FALSE),0)</f>
        <v>0</v>
      </c>
      <c r="Q73" s="20">
        <f>IF(AND(NOT(ISBLANK(P73)),ISBLANK(R73),NOT(ISBLANK(VLOOKUP($F73,'Tier 2 Allowances'!$A$2:$M$6,6,FALSE)))),VLOOKUP(P$3,'Tier 2 Allowances'!$B$14:$C$31,2,FALSE),0)</f>
        <v>0</v>
      </c>
      <c r="S73" s="20">
        <f>IF(AND(NOT(ISBLANK(R73)),NOT(ISBLANK(VLOOKUP($F73,'Tier 2 Allowances'!$A$2:$M$6,7,FALSE)))),VLOOKUP(R$3,'Tier 2 Allowances'!$B$14:$C$31,2,FALSE),0)</f>
        <v>0</v>
      </c>
      <c r="U73" s="20">
        <f>IF(AND(NOT(ISBLANK(T73)),NOT(ISBLANK(VLOOKUP($F73,'Tier 2 Allowances'!$A$2:$M$6,8,FALSE)))),VLOOKUP(T$3,'Tier 2 Allowances'!$B$14:$C$31,2,FALSE),0)</f>
        <v>0</v>
      </c>
      <c r="W73" s="20">
        <f>IF(AND(NOT(ISBLANK(V73)),ISBLANK(AB73),NOT(ISBLANK(VLOOKUP($F73,'Tier 2 Allowances'!$A$2:$M$6, 9,FALSE)))),VLOOKUP(V$3,'Tier 2 Allowances'!$B$14:$C$31,2,FALSE),0)</f>
        <v>0</v>
      </c>
      <c r="Y73" s="20">
        <f>IF(AND(NOT(ISBLANK(X73)),NOT(ISBLANK(VLOOKUP($F73,'Tier 2 Allowances'!$A$2:$M$6, 10,FALSE)))),VLOOKUP(X$3,'Tier 2 Allowances'!$B$14:$C$31,2,FALSE),0)</f>
        <v>0</v>
      </c>
      <c r="AA73" s="20">
        <f>IF(AND(NOT(ISBLANK(Z73)),ISBLANK(AB73),NOT(ISBLANK(VLOOKUP($F73,'Tier 2 Allowances'!$A$2:$M$6, 11,FALSE)))),VLOOKUP(Z$3,'Tier 2 Allowances'!$B$14:$C$31,2,FALSE),0)</f>
        <v>0</v>
      </c>
      <c r="AC73" s="20">
        <f>IF(AND(NOT(ISBLANK(AB73)),NOT(ISBLANK(VLOOKUP($F73,'Tier 2 Allowances'!$A$2:$M$6, 12,FALSE)))),VLOOKUP(AB$3,'Tier 2 Allowances'!$B$14:$C$31,2,FALSE),0)</f>
        <v>0</v>
      </c>
      <c r="AE73" s="20">
        <f>IF(AND(NOT(ISBLANK(AD73)),NOT(ISBLANK(VLOOKUP($F73,'Tier 2 Allowances'!$A$2:$M$6, 13,FALSE)))),VLOOKUP(AD$3,'Tier 2 Allowances'!$B$14:$C$31,2,FALSE),0)</f>
        <v>0</v>
      </c>
      <c r="AG73" s="20">
        <f>IF(AND(NOT(ISBLANK(AF73)),NOT(ISBLANK(VLOOKUP($F73,'Tier 2 Allowances'!$A$2:$M$6, 14,FALSE)))),VLOOKUP(AD$3,'Tier 2 Allowances'!$B$14:$C$31,2,FALSE),0)</f>
        <v>0</v>
      </c>
      <c r="AI73" s="20">
        <f>IF(AND(NOT(ISBLANK(AH73)),NOT(ISBLANK(VLOOKUP($F73,'Tier 2 Allowances'!$A$2:$M$6, 15,FALSE)))),VLOOKUP(AH$3,'Tier 2 Allowances'!$B$14:$C$31,2,FALSE),0)</f>
        <v>0</v>
      </c>
      <c r="AK73" s="20">
        <f>IF(AND(NOT(ISBLANK(AJ73)),NOT(ISBLANK(VLOOKUP($F73,'Tier 2 Allowances'!$A$2:$M$6, 18,FALSE)))),AJ73*VLOOKUP(AJ$3,'Tier 2 Allowances'!$B$14:$C$31,2,FALSE),0)</f>
        <v>0</v>
      </c>
      <c r="AM73" s="20">
        <f>IF(AND(NOT(ISBLANK(AL73)),NOT(ISBLANK(VLOOKUP($F73,'Tier 2 Allowances'!$A$2:$M$6, 17,FALSE)))),VLOOKUP(AL$3,'Tier 2 Allowances'!$B$14:$C$31,2,FALSE),0)</f>
        <v>0</v>
      </c>
      <c r="AO73" s="20">
        <f>IF(AND(NOT(ISBLANK(AN73)),NOT(ISBLANK(VLOOKUP($F73,'Tier 2 Allowances'!$A$2:$M$6, 18,FALSE)))),AN73*VLOOKUP(AN$3,'Tier 2 Allowances'!$B$14:$C$31,2,FALSE),0)</f>
        <v>0</v>
      </c>
      <c r="AQ73" s="20">
        <f>IF(AND(NOT(ISBLANK(AP73)),NOT(ISBLANK(VLOOKUP($F73,'Tier 2 Allowances'!$A$2:$M$6, 19,FALSE)))),AP73*VLOOKUP(AP$3,'Tier 2 Allowances'!$B$14:$C$31,2,FALSE),0)</f>
        <v>0</v>
      </c>
      <c r="AS73" s="20">
        <f>IF(AND(NOT(ISBLANK(AR73)),NOT(ISBLANK(VLOOKUP($F73,'Tier 2 Allowances'!$A$2:$M$6, 20,FALSE)))),VLOOKUP(AR$3,'Tier 2 Allowances'!$B$14:$C$31,2,FALSE),0)</f>
        <v>0</v>
      </c>
      <c r="AU73" s="20">
        <f>IF(AND(NOT(ISBLANK(AT73)),NOT(ISBLANK(VLOOKUP($F73,'Tier 2 Allowances'!$A$2:$W$6, 21,FALSE)))),VLOOKUP(AT$3,'Tier 2 Allowances'!$B$14:$C$34,2,FALSE),0)</f>
        <v>0</v>
      </c>
      <c r="AW73" s="20">
        <f>IF(AND(NOT(ISBLANK(AV73)),NOT(ISBLANK(VLOOKUP($F73,'Tier 2 Allowances'!$A$2:$W$6, 22,FALSE)))),VLOOKUP(AV$3,'Tier 2 Allowances'!$B$14:$C$34,2,FALSE),0)</f>
        <v>0</v>
      </c>
      <c r="AY73" s="20">
        <f>IF(AND(NOT(ISBLANK(AX73)),NOT(ISBLANK(VLOOKUP($F73,'Tier 2 Allowances'!$A$2:$W$6, 23,FALSE)))),VLOOKUP(AX$3,'Tier 2 Allowances'!$B$14:$C$34,2,FALSE),0)</f>
        <v>0</v>
      </c>
      <c r="BA73" s="22">
        <f t="shared" si="8"/>
        <v>14</v>
      </c>
      <c r="BC73" s="22">
        <f t="shared" si="9"/>
        <v>10</v>
      </c>
      <c r="BE73" s="22">
        <f t="shared" si="10"/>
        <v>0</v>
      </c>
      <c r="BG73" s="22">
        <f t="shared" si="11"/>
        <v>0</v>
      </c>
      <c r="BH73" s="20" t="str">
        <f t="shared" si="15"/>
        <v/>
      </c>
      <c r="BI73" s="22" t="str">
        <f t="shared" si="12"/>
        <v/>
      </c>
      <c r="BJ73" s="19"/>
      <c r="BK73" s="19"/>
      <c r="BL73" s="22" t="str">
        <f t="shared" si="13"/>
        <v/>
      </c>
      <c r="BM73" s="22" t="str">
        <f t="shared" si="14"/>
        <v/>
      </c>
      <c r="BN73" s="19"/>
      <c r="BO73" s="99"/>
    </row>
    <row r="74" spans="5:67" x14ac:dyDescent="0.2">
      <c r="E74" s="17"/>
      <c r="G74" s="20">
        <f>IF(ISBLANK(F74),0,VLOOKUP($F74,'Tier 2 Allowances'!$A$2:$B$6,2,FALSE))</f>
        <v>0</v>
      </c>
      <c r="K74" s="20">
        <f>IF(NOT(ISBLANK(VLOOKUP($F74,'Tier 2 Allowances'!$A$2:$T$6,3,FALSE))),IF(J74=2,2* VLOOKUP(J$3,'Tier 2 Allowances'!$B$14:$C$31,2,FALSE),(IF(NOT(ISBLANK(J74)), VLOOKUP(J$3,'Tier 2 Allowances'!$B$14:$C$31,2,FALSE),0))),0)</f>
        <v>0</v>
      </c>
      <c r="M74" s="20">
        <f>IF(NOT(ISBLANK(VLOOKUP($F74,'Tier 2 Allowances'!$A$2:$T$6,4,FALSE))),IF(L74=2,2* VLOOKUP(L$3,'Tier 2 Allowances'!$B$14:$C$31,2,FALSE),(IF(NOT(ISBLANK(L74)), VLOOKUP(L$3,'Tier 2 Allowances'!$B$14:$C$31,2,FALSE),0))),0)</f>
        <v>0</v>
      </c>
      <c r="O74" s="20">
        <f>IF(AND(NOT(ISBLANK(N74)),NOT(ISBLANK(VLOOKUP($F74,'Tier 2 Allowances'!$A$2:$M$6,5,FALSE)))),VLOOKUP(N$3,'Tier 2 Allowances'!$B$14:$C$31,2,FALSE),0)</f>
        <v>0</v>
      </c>
      <c r="Q74" s="20">
        <f>IF(AND(NOT(ISBLANK(P74)),ISBLANK(R74),NOT(ISBLANK(VLOOKUP($F74,'Tier 2 Allowances'!$A$2:$M$6,6,FALSE)))),VLOOKUP(P$3,'Tier 2 Allowances'!$B$14:$C$31,2,FALSE),0)</f>
        <v>0</v>
      </c>
      <c r="S74" s="20">
        <f>IF(AND(NOT(ISBLANK(R74)),NOT(ISBLANK(VLOOKUP($F74,'Tier 2 Allowances'!$A$2:$M$6,7,FALSE)))),VLOOKUP(R$3,'Tier 2 Allowances'!$B$14:$C$31,2,FALSE),0)</f>
        <v>0</v>
      </c>
      <c r="U74" s="20">
        <f>IF(AND(NOT(ISBLANK(T74)),NOT(ISBLANK(VLOOKUP($F74,'Tier 2 Allowances'!$A$2:$M$6,8,FALSE)))),VLOOKUP(T$3,'Tier 2 Allowances'!$B$14:$C$31,2,FALSE),0)</f>
        <v>0</v>
      </c>
      <c r="W74" s="20">
        <f>IF(AND(NOT(ISBLANK(V74)),ISBLANK(AB74),NOT(ISBLANK(VLOOKUP($F74,'Tier 2 Allowances'!$A$2:$M$6, 9,FALSE)))),VLOOKUP(V$3,'Tier 2 Allowances'!$B$14:$C$31,2,FALSE),0)</f>
        <v>0</v>
      </c>
      <c r="Y74" s="20">
        <f>IF(AND(NOT(ISBLANK(X74)),NOT(ISBLANK(VLOOKUP($F74,'Tier 2 Allowances'!$A$2:$M$6, 10,FALSE)))),VLOOKUP(X$3,'Tier 2 Allowances'!$B$14:$C$31,2,FALSE),0)</f>
        <v>0</v>
      </c>
      <c r="AA74" s="20">
        <f>IF(AND(NOT(ISBLANK(Z74)),ISBLANK(AB74),NOT(ISBLANK(VLOOKUP($F74,'Tier 2 Allowances'!$A$2:$M$6, 11,FALSE)))),VLOOKUP(Z$3,'Tier 2 Allowances'!$B$14:$C$31,2,FALSE),0)</f>
        <v>0</v>
      </c>
      <c r="AC74" s="20">
        <f>IF(AND(NOT(ISBLANK(AB74)),NOT(ISBLANK(VLOOKUP($F74,'Tier 2 Allowances'!$A$2:$M$6, 12,FALSE)))),VLOOKUP(AB$3,'Tier 2 Allowances'!$B$14:$C$31,2,FALSE),0)</f>
        <v>0</v>
      </c>
      <c r="AE74" s="20">
        <f>IF(AND(NOT(ISBLANK(AD74)),NOT(ISBLANK(VLOOKUP($F74,'Tier 2 Allowances'!$A$2:$M$6, 13,FALSE)))),VLOOKUP(AD$3,'Tier 2 Allowances'!$B$14:$C$31,2,FALSE),0)</f>
        <v>0</v>
      </c>
      <c r="AG74" s="20">
        <f>IF(AND(NOT(ISBLANK(AF74)),NOT(ISBLANK(VLOOKUP($F74,'Tier 2 Allowances'!$A$2:$M$6, 14,FALSE)))),VLOOKUP(AD$3,'Tier 2 Allowances'!$B$14:$C$31,2,FALSE),0)</f>
        <v>0</v>
      </c>
      <c r="AI74" s="20">
        <f>IF(AND(NOT(ISBLANK(AH74)),NOT(ISBLANK(VLOOKUP($F74,'Tier 2 Allowances'!$A$2:$M$6, 15,FALSE)))),VLOOKUP(AH$3,'Tier 2 Allowances'!$B$14:$C$31,2,FALSE),0)</f>
        <v>0</v>
      </c>
      <c r="AK74" s="20">
        <f>IF(AND(NOT(ISBLANK(AJ74)),NOT(ISBLANK(VLOOKUP($F74,'Tier 2 Allowances'!$A$2:$M$6, 18,FALSE)))),AJ74*VLOOKUP(AJ$3,'Tier 2 Allowances'!$B$14:$C$31,2,FALSE),0)</f>
        <v>0</v>
      </c>
      <c r="AM74" s="20">
        <f>IF(AND(NOT(ISBLANK(AL74)),NOT(ISBLANK(VLOOKUP($F74,'Tier 2 Allowances'!$A$2:$M$6, 17,FALSE)))),VLOOKUP(AL$3,'Tier 2 Allowances'!$B$14:$C$31,2,FALSE),0)</f>
        <v>0</v>
      </c>
      <c r="AO74" s="20">
        <f>IF(AND(NOT(ISBLANK(AN74)),NOT(ISBLANK(VLOOKUP($F74,'Tier 2 Allowances'!$A$2:$M$6, 18,FALSE)))),AN74*VLOOKUP(AN$3,'Tier 2 Allowances'!$B$14:$C$31,2,FALSE),0)</f>
        <v>0</v>
      </c>
      <c r="AQ74" s="20">
        <f>IF(AND(NOT(ISBLANK(AP74)),NOT(ISBLANK(VLOOKUP($F74,'Tier 2 Allowances'!$A$2:$M$6, 19,FALSE)))),AP74*VLOOKUP(AP$3,'Tier 2 Allowances'!$B$14:$C$31,2,FALSE),0)</f>
        <v>0</v>
      </c>
      <c r="AS74" s="20">
        <f>IF(AND(NOT(ISBLANK(AR74)),NOT(ISBLANK(VLOOKUP($F74,'Tier 2 Allowances'!$A$2:$M$6, 20,FALSE)))),VLOOKUP(AR$3,'Tier 2 Allowances'!$B$14:$C$31,2,FALSE),0)</f>
        <v>0</v>
      </c>
      <c r="AU74" s="20">
        <f>IF(AND(NOT(ISBLANK(AT74)),NOT(ISBLANK(VLOOKUP($F74,'Tier 2 Allowances'!$A$2:$W$6, 21,FALSE)))),VLOOKUP(AT$3,'Tier 2 Allowances'!$B$14:$C$34,2,FALSE),0)</f>
        <v>0</v>
      </c>
      <c r="AW74" s="20">
        <f>IF(AND(NOT(ISBLANK(AV74)),NOT(ISBLANK(VLOOKUP($F74,'Tier 2 Allowances'!$A$2:$W$6, 22,FALSE)))),VLOOKUP(AV$3,'Tier 2 Allowances'!$B$14:$C$34,2,FALSE),0)</f>
        <v>0</v>
      </c>
      <c r="AY74" s="20">
        <f>IF(AND(NOT(ISBLANK(AX74)),NOT(ISBLANK(VLOOKUP($F74,'Tier 2 Allowances'!$A$2:$W$6, 23,FALSE)))),VLOOKUP(AX$3,'Tier 2 Allowances'!$B$14:$C$34,2,FALSE),0)</f>
        <v>0</v>
      </c>
      <c r="BA74" s="22">
        <f t="shared" si="8"/>
        <v>14</v>
      </c>
      <c r="BC74" s="22">
        <f t="shared" si="9"/>
        <v>10</v>
      </c>
      <c r="BE74" s="22">
        <f t="shared" si="10"/>
        <v>0</v>
      </c>
      <c r="BG74" s="22">
        <f t="shared" si="11"/>
        <v>0</v>
      </c>
      <c r="BH74" s="20" t="str">
        <f t="shared" si="15"/>
        <v/>
      </c>
      <c r="BI74" s="22" t="str">
        <f t="shared" si="12"/>
        <v/>
      </c>
      <c r="BJ74" s="19"/>
      <c r="BK74" s="19"/>
      <c r="BL74" s="22" t="str">
        <f t="shared" si="13"/>
        <v/>
      </c>
      <c r="BM74" s="22" t="str">
        <f t="shared" si="14"/>
        <v/>
      </c>
      <c r="BN74" s="19"/>
      <c r="BO74" s="99"/>
    </row>
    <row r="75" spans="5:67" x14ac:dyDescent="0.2">
      <c r="E75" s="17"/>
      <c r="G75" s="20">
        <f>IF(ISBLANK(F75),0,VLOOKUP($F75,'Tier 2 Allowances'!$A$2:$B$6,2,FALSE))</f>
        <v>0</v>
      </c>
      <c r="K75" s="20">
        <f>IF(NOT(ISBLANK(VLOOKUP($F75,'Tier 2 Allowances'!$A$2:$T$6,3,FALSE))),IF(J75=2,2* VLOOKUP(J$3,'Tier 2 Allowances'!$B$14:$C$31,2,FALSE),(IF(NOT(ISBLANK(J75)), VLOOKUP(J$3,'Tier 2 Allowances'!$B$14:$C$31,2,FALSE),0))),0)</f>
        <v>0</v>
      </c>
      <c r="M75" s="20">
        <f>IF(NOT(ISBLANK(VLOOKUP($F75,'Tier 2 Allowances'!$A$2:$T$6,4,FALSE))),IF(L75=2,2* VLOOKUP(L$3,'Tier 2 Allowances'!$B$14:$C$31,2,FALSE),(IF(NOT(ISBLANK(L75)), VLOOKUP(L$3,'Tier 2 Allowances'!$B$14:$C$31,2,FALSE),0))),0)</f>
        <v>0</v>
      </c>
      <c r="O75" s="20">
        <f>IF(AND(NOT(ISBLANK(N75)),NOT(ISBLANK(VLOOKUP($F75,'Tier 2 Allowances'!$A$2:$M$6,5,FALSE)))),VLOOKUP(N$3,'Tier 2 Allowances'!$B$14:$C$31,2,FALSE),0)</f>
        <v>0</v>
      </c>
      <c r="Q75" s="20">
        <f>IF(AND(NOT(ISBLANK(P75)),ISBLANK(R75),NOT(ISBLANK(VLOOKUP($F75,'Tier 2 Allowances'!$A$2:$M$6,6,FALSE)))),VLOOKUP(P$3,'Tier 2 Allowances'!$B$14:$C$31,2,FALSE),0)</f>
        <v>0</v>
      </c>
      <c r="S75" s="20">
        <f>IF(AND(NOT(ISBLANK(R75)),NOT(ISBLANK(VLOOKUP($F75,'Tier 2 Allowances'!$A$2:$M$6,7,FALSE)))),VLOOKUP(R$3,'Tier 2 Allowances'!$B$14:$C$31,2,FALSE),0)</f>
        <v>0</v>
      </c>
      <c r="U75" s="20">
        <f>IF(AND(NOT(ISBLANK(T75)),NOT(ISBLANK(VLOOKUP($F75,'Tier 2 Allowances'!$A$2:$M$6,8,FALSE)))),VLOOKUP(T$3,'Tier 2 Allowances'!$B$14:$C$31,2,FALSE),0)</f>
        <v>0</v>
      </c>
      <c r="W75" s="20">
        <f>IF(AND(NOT(ISBLANK(V75)),ISBLANK(AB75),NOT(ISBLANK(VLOOKUP($F75,'Tier 2 Allowances'!$A$2:$M$6, 9,FALSE)))),VLOOKUP(V$3,'Tier 2 Allowances'!$B$14:$C$31,2,FALSE),0)</f>
        <v>0</v>
      </c>
      <c r="Y75" s="20">
        <f>IF(AND(NOT(ISBLANK(X75)),NOT(ISBLANK(VLOOKUP($F75,'Tier 2 Allowances'!$A$2:$M$6, 10,FALSE)))),VLOOKUP(X$3,'Tier 2 Allowances'!$B$14:$C$31,2,FALSE),0)</f>
        <v>0</v>
      </c>
      <c r="AA75" s="20">
        <f>IF(AND(NOT(ISBLANK(Z75)),ISBLANK(AB75),NOT(ISBLANK(VLOOKUP($F75,'Tier 2 Allowances'!$A$2:$M$6, 11,FALSE)))),VLOOKUP(Z$3,'Tier 2 Allowances'!$B$14:$C$31,2,FALSE),0)</f>
        <v>0</v>
      </c>
      <c r="AC75" s="20">
        <f>IF(AND(NOT(ISBLANK(AB75)),NOT(ISBLANK(VLOOKUP($F75,'Tier 2 Allowances'!$A$2:$M$6, 12,FALSE)))),VLOOKUP(AB$3,'Tier 2 Allowances'!$B$14:$C$31,2,FALSE),0)</f>
        <v>0</v>
      </c>
      <c r="AE75" s="20">
        <f>IF(AND(NOT(ISBLANK(AD75)),NOT(ISBLANK(VLOOKUP($F75,'Tier 2 Allowances'!$A$2:$M$6, 13,FALSE)))),VLOOKUP(AD$3,'Tier 2 Allowances'!$B$14:$C$31,2,FALSE),0)</f>
        <v>0</v>
      </c>
      <c r="AG75" s="20">
        <f>IF(AND(NOT(ISBLANK(AF75)),NOT(ISBLANK(VLOOKUP($F75,'Tier 2 Allowances'!$A$2:$M$6, 14,FALSE)))),VLOOKUP(AD$3,'Tier 2 Allowances'!$B$14:$C$31,2,FALSE),0)</f>
        <v>0</v>
      </c>
      <c r="AI75" s="20">
        <f>IF(AND(NOT(ISBLANK(AH75)),NOT(ISBLANK(VLOOKUP($F75,'Tier 2 Allowances'!$A$2:$M$6, 15,FALSE)))),VLOOKUP(AH$3,'Tier 2 Allowances'!$B$14:$C$31,2,FALSE),0)</f>
        <v>0</v>
      </c>
      <c r="AK75" s="20">
        <f>IF(AND(NOT(ISBLANK(AJ75)),NOT(ISBLANK(VLOOKUP($F75,'Tier 2 Allowances'!$A$2:$M$6, 18,FALSE)))),AJ75*VLOOKUP(AJ$3,'Tier 2 Allowances'!$B$14:$C$31,2,FALSE),0)</f>
        <v>0</v>
      </c>
      <c r="AM75" s="20">
        <f>IF(AND(NOT(ISBLANK(AL75)),NOT(ISBLANK(VLOOKUP($F75,'Tier 2 Allowances'!$A$2:$M$6, 17,FALSE)))),VLOOKUP(AL$3,'Tier 2 Allowances'!$B$14:$C$31,2,FALSE),0)</f>
        <v>0</v>
      </c>
      <c r="AO75" s="20">
        <f>IF(AND(NOT(ISBLANK(AN75)),NOT(ISBLANK(VLOOKUP($F75,'Tier 2 Allowances'!$A$2:$M$6, 18,FALSE)))),AN75*VLOOKUP(AN$3,'Tier 2 Allowances'!$B$14:$C$31,2,FALSE),0)</f>
        <v>0</v>
      </c>
      <c r="AQ75" s="20">
        <f>IF(AND(NOT(ISBLANK(AP75)),NOT(ISBLANK(VLOOKUP($F75,'Tier 2 Allowances'!$A$2:$M$6, 19,FALSE)))),AP75*VLOOKUP(AP$3,'Tier 2 Allowances'!$B$14:$C$31,2,FALSE),0)</f>
        <v>0</v>
      </c>
      <c r="AS75" s="20">
        <f>IF(AND(NOT(ISBLANK(AR75)),NOT(ISBLANK(VLOOKUP($F75,'Tier 2 Allowances'!$A$2:$M$6, 20,FALSE)))),VLOOKUP(AR$3,'Tier 2 Allowances'!$B$14:$C$31,2,FALSE),0)</f>
        <v>0</v>
      </c>
      <c r="AU75" s="20">
        <f>IF(AND(NOT(ISBLANK(AT75)),NOT(ISBLANK(VLOOKUP($F75,'Tier 2 Allowances'!$A$2:$W$6, 21,FALSE)))),VLOOKUP(AT$3,'Tier 2 Allowances'!$B$14:$C$34,2,FALSE),0)</f>
        <v>0</v>
      </c>
      <c r="AW75" s="20">
        <f>IF(AND(NOT(ISBLANK(AV75)),NOT(ISBLANK(VLOOKUP($F75,'Tier 2 Allowances'!$A$2:$W$6, 22,FALSE)))),VLOOKUP(AV$3,'Tier 2 Allowances'!$B$14:$C$34,2,FALSE),0)</f>
        <v>0</v>
      </c>
      <c r="AY75" s="20">
        <f>IF(AND(NOT(ISBLANK(AX75)),NOT(ISBLANK(VLOOKUP($F75,'Tier 2 Allowances'!$A$2:$W$6, 23,FALSE)))),VLOOKUP(AX$3,'Tier 2 Allowances'!$B$14:$C$34,2,FALSE),0)</f>
        <v>0</v>
      </c>
      <c r="BA75" s="22">
        <f t="shared" si="8"/>
        <v>14</v>
      </c>
      <c r="BC75" s="22">
        <f t="shared" si="9"/>
        <v>10</v>
      </c>
      <c r="BE75" s="22">
        <f t="shared" si="10"/>
        <v>0</v>
      </c>
      <c r="BG75" s="22">
        <f t="shared" si="11"/>
        <v>0</v>
      </c>
      <c r="BH75" s="20" t="str">
        <f t="shared" si="15"/>
        <v/>
      </c>
      <c r="BI75" s="22" t="str">
        <f t="shared" si="12"/>
        <v/>
      </c>
      <c r="BJ75" s="19"/>
      <c r="BK75" s="19"/>
      <c r="BL75" s="22" t="str">
        <f t="shared" si="13"/>
        <v/>
      </c>
      <c r="BM75" s="22" t="str">
        <f t="shared" si="14"/>
        <v/>
      </c>
      <c r="BN75" s="19"/>
      <c r="BO75" s="99"/>
    </row>
    <row r="76" spans="5:67" x14ac:dyDescent="0.2">
      <c r="E76" s="17"/>
      <c r="G76" s="20">
        <f>IF(ISBLANK(F76),0,VLOOKUP($F76,'Tier 2 Allowances'!$A$2:$B$6,2,FALSE))</f>
        <v>0</v>
      </c>
      <c r="K76" s="20">
        <f>IF(NOT(ISBLANK(VLOOKUP($F76,'Tier 2 Allowances'!$A$2:$T$6,3,FALSE))),IF(J76=2,2* VLOOKUP(J$3,'Tier 2 Allowances'!$B$14:$C$31,2,FALSE),(IF(NOT(ISBLANK(J76)), VLOOKUP(J$3,'Tier 2 Allowances'!$B$14:$C$31,2,FALSE),0))),0)</f>
        <v>0</v>
      </c>
      <c r="M76" s="20">
        <f>IF(NOT(ISBLANK(VLOOKUP($F76,'Tier 2 Allowances'!$A$2:$T$6,4,FALSE))),IF(L76=2,2* VLOOKUP(L$3,'Tier 2 Allowances'!$B$14:$C$31,2,FALSE),(IF(NOT(ISBLANK(L76)), VLOOKUP(L$3,'Tier 2 Allowances'!$B$14:$C$31,2,FALSE),0))),0)</f>
        <v>0</v>
      </c>
      <c r="O76" s="20">
        <f>IF(AND(NOT(ISBLANK(N76)),NOT(ISBLANK(VLOOKUP($F76,'Tier 2 Allowances'!$A$2:$M$6,5,FALSE)))),VLOOKUP(N$3,'Tier 2 Allowances'!$B$14:$C$31,2,FALSE),0)</f>
        <v>0</v>
      </c>
      <c r="Q76" s="20">
        <f>IF(AND(NOT(ISBLANK(P76)),ISBLANK(R76),NOT(ISBLANK(VLOOKUP($F76,'Tier 2 Allowances'!$A$2:$M$6,6,FALSE)))),VLOOKUP(P$3,'Tier 2 Allowances'!$B$14:$C$31,2,FALSE),0)</f>
        <v>0</v>
      </c>
      <c r="S76" s="20">
        <f>IF(AND(NOT(ISBLANK(R76)),NOT(ISBLANK(VLOOKUP($F76,'Tier 2 Allowances'!$A$2:$M$6,7,FALSE)))),VLOOKUP(R$3,'Tier 2 Allowances'!$B$14:$C$31,2,FALSE),0)</f>
        <v>0</v>
      </c>
      <c r="U76" s="20">
        <f>IF(AND(NOT(ISBLANK(T76)),NOT(ISBLANK(VLOOKUP($F76,'Tier 2 Allowances'!$A$2:$M$6,8,FALSE)))),VLOOKUP(T$3,'Tier 2 Allowances'!$B$14:$C$31,2,FALSE),0)</f>
        <v>0</v>
      </c>
      <c r="W76" s="20">
        <f>IF(AND(NOT(ISBLANK(V76)),ISBLANK(AB76),NOT(ISBLANK(VLOOKUP($F76,'Tier 2 Allowances'!$A$2:$M$6, 9,FALSE)))),VLOOKUP(V$3,'Tier 2 Allowances'!$B$14:$C$31,2,FALSE),0)</f>
        <v>0</v>
      </c>
      <c r="Y76" s="20">
        <f>IF(AND(NOT(ISBLANK(X76)),NOT(ISBLANK(VLOOKUP($F76,'Tier 2 Allowances'!$A$2:$M$6, 10,FALSE)))),VLOOKUP(X$3,'Tier 2 Allowances'!$B$14:$C$31,2,FALSE),0)</f>
        <v>0</v>
      </c>
      <c r="AA76" s="20">
        <f>IF(AND(NOT(ISBLANK(Z76)),ISBLANK(AB76),NOT(ISBLANK(VLOOKUP($F76,'Tier 2 Allowances'!$A$2:$M$6, 11,FALSE)))),VLOOKUP(Z$3,'Tier 2 Allowances'!$B$14:$C$31,2,FALSE),0)</f>
        <v>0</v>
      </c>
      <c r="AC76" s="20">
        <f>IF(AND(NOT(ISBLANK(AB76)),NOT(ISBLANK(VLOOKUP($F76,'Tier 2 Allowances'!$A$2:$M$6, 12,FALSE)))),VLOOKUP(AB$3,'Tier 2 Allowances'!$B$14:$C$31,2,FALSE),0)</f>
        <v>0</v>
      </c>
      <c r="AE76" s="20">
        <f>IF(AND(NOT(ISBLANK(AD76)),NOT(ISBLANK(VLOOKUP($F76,'Tier 2 Allowances'!$A$2:$M$6, 13,FALSE)))),VLOOKUP(AD$3,'Tier 2 Allowances'!$B$14:$C$31,2,FALSE),0)</f>
        <v>0</v>
      </c>
      <c r="AG76" s="20">
        <f>IF(AND(NOT(ISBLANK(AF76)),NOT(ISBLANK(VLOOKUP($F76,'Tier 2 Allowances'!$A$2:$M$6, 14,FALSE)))),VLOOKUP(AD$3,'Tier 2 Allowances'!$B$14:$C$31,2,FALSE),0)</f>
        <v>0</v>
      </c>
      <c r="AI76" s="20">
        <f>IF(AND(NOT(ISBLANK(AH76)),NOT(ISBLANK(VLOOKUP($F76,'Tier 2 Allowances'!$A$2:$M$6, 15,FALSE)))),VLOOKUP(AH$3,'Tier 2 Allowances'!$B$14:$C$31,2,FALSE),0)</f>
        <v>0</v>
      </c>
      <c r="AK76" s="20">
        <f>IF(AND(NOT(ISBLANK(AJ76)),NOT(ISBLANK(VLOOKUP($F76,'Tier 2 Allowances'!$A$2:$M$6, 18,FALSE)))),AJ76*VLOOKUP(AJ$3,'Tier 2 Allowances'!$B$14:$C$31,2,FALSE),0)</f>
        <v>0</v>
      </c>
      <c r="AM76" s="20">
        <f>IF(AND(NOT(ISBLANK(AL76)),NOT(ISBLANK(VLOOKUP($F76,'Tier 2 Allowances'!$A$2:$M$6, 17,FALSE)))),VLOOKUP(AL$3,'Tier 2 Allowances'!$B$14:$C$31,2,FALSE),0)</f>
        <v>0</v>
      </c>
      <c r="AO76" s="20">
        <f>IF(AND(NOT(ISBLANK(AN76)),NOT(ISBLANK(VLOOKUP($F76,'Tier 2 Allowances'!$A$2:$M$6, 18,FALSE)))),AN76*VLOOKUP(AN$3,'Tier 2 Allowances'!$B$14:$C$31,2,FALSE),0)</f>
        <v>0</v>
      </c>
      <c r="AQ76" s="20">
        <f>IF(AND(NOT(ISBLANK(AP76)),NOT(ISBLANK(VLOOKUP($F76,'Tier 2 Allowances'!$A$2:$M$6, 19,FALSE)))),AP76*VLOOKUP(AP$3,'Tier 2 Allowances'!$B$14:$C$31,2,FALSE),0)</f>
        <v>0</v>
      </c>
      <c r="AS76" s="20">
        <f>IF(AND(NOT(ISBLANK(AR76)),NOT(ISBLANK(VLOOKUP($F76,'Tier 2 Allowances'!$A$2:$M$6, 20,FALSE)))),VLOOKUP(AR$3,'Tier 2 Allowances'!$B$14:$C$31,2,FALSE),0)</f>
        <v>0</v>
      </c>
      <c r="AU76" s="20">
        <f>IF(AND(NOT(ISBLANK(AT76)),NOT(ISBLANK(VLOOKUP($F76,'Tier 2 Allowances'!$A$2:$W$6, 21,FALSE)))),VLOOKUP(AT$3,'Tier 2 Allowances'!$B$14:$C$34,2,FALSE),0)</f>
        <v>0</v>
      </c>
      <c r="AW76" s="20">
        <f>IF(AND(NOT(ISBLANK(AV76)),NOT(ISBLANK(VLOOKUP($F76,'Tier 2 Allowances'!$A$2:$W$6, 22,FALSE)))),VLOOKUP(AV$3,'Tier 2 Allowances'!$B$14:$C$34,2,FALSE),0)</f>
        <v>0</v>
      </c>
      <c r="AY76" s="20">
        <f>IF(AND(NOT(ISBLANK(AX76)),NOT(ISBLANK(VLOOKUP($F76,'Tier 2 Allowances'!$A$2:$W$6, 23,FALSE)))),VLOOKUP(AX$3,'Tier 2 Allowances'!$B$14:$C$34,2,FALSE),0)</f>
        <v>0</v>
      </c>
      <c r="BA76" s="22">
        <f t="shared" si="8"/>
        <v>14</v>
      </c>
      <c r="BC76" s="22">
        <f t="shared" si="9"/>
        <v>10</v>
      </c>
      <c r="BE76" s="22">
        <f t="shared" si="10"/>
        <v>0</v>
      </c>
      <c r="BG76" s="22">
        <f t="shared" si="11"/>
        <v>0</v>
      </c>
      <c r="BH76" s="20" t="str">
        <f t="shared" si="15"/>
        <v/>
      </c>
      <c r="BI76" s="22" t="str">
        <f t="shared" si="12"/>
        <v/>
      </c>
      <c r="BJ76" s="19"/>
      <c r="BK76" s="19"/>
      <c r="BL76" s="22" t="str">
        <f t="shared" si="13"/>
        <v/>
      </c>
      <c r="BM76" s="22" t="str">
        <f t="shared" si="14"/>
        <v/>
      </c>
      <c r="BN76" s="19"/>
      <c r="BO76" s="99"/>
    </row>
    <row r="77" spans="5:67" x14ac:dyDescent="0.2">
      <c r="E77" s="17"/>
      <c r="G77" s="20">
        <f>IF(ISBLANK(F77),0,VLOOKUP($F77,'Tier 2 Allowances'!$A$2:$B$6,2,FALSE))</f>
        <v>0</v>
      </c>
      <c r="K77" s="20">
        <f>IF(NOT(ISBLANK(VLOOKUP($F77,'Tier 2 Allowances'!$A$2:$T$6,3,FALSE))),IF(J77=2,2* VLOOKUP(J$3,'Tier 2 Allowances'!$B$14:$C$31,2,FALSE),(IF(NOT(ISBLANK(J77)), VLOOKUP(J$3,'Tier 2 Allowances'!$B$14:$C$31,2,FALSE),0))),0)</f>
        <v>0</v>
      </c>
      <c r="M77" s="20">
        <f>IF(NOT(ISBLANK(VLOOKUP($F77,'Tier 2 Allowances'!$A$2:$T$6,4,FALSE))),IF(L77=2,2* VLOOKUP(L$3,'Tier 2 Allowances'!$B$14:$C$31,2,FALSE),(IF(NOT(ISBLANK(L77)), VLOOKUP(L$3,'Tier 2 Allowances'!$B$14:$C$31,2,FALSE),0))),0)</f>
        <v>0</v>
      </c>
      <c r="O77" s="20">
        <f>IF(AND(NOT(ISBLANK(N77)),NOT(ISBLANK(VLOOKUP($F77,'Tier 2 Allowances'!$A$2:$M$6,5,FALSE)))),VLOOKUP(N$3,'Tier 2 Allowances'!$B$14:$C$31,2,FALSE),0)</f>
        <v>0</v>
      </c>
      <c r="Q77" s="20">
        <f>IF(AND(NOT(ISBLANK(P77)),ISBLANK(R77),NOT(ISBLANK(VLOOKUP($F77,'Tier 2 Allowances'!$A$2:$M$6,6,FALSE)))),VLOOKUP(P$3,'Tier 2 Allowances'!$B$14:$C$31,2,FALSE),0)</f>
        <v>0</v>
      </c>
      <c r="S77" s="20">
        <f>IF(AND(NOT(ISBLANK(R77)),NOT(ISBLANK(VLOOKUP($F77,'Tier 2 Allowances'!$A$2:$M$6,7,FALSE)))),VLOOKUP(R$3,'Tier 2 Allowances'!$B$14:$C$31,2,FALSE),0)</f>
        <v>0</v>
      </c>
      <c r="U77" s="20">
        <f>IF(AND(NOT(ISBLANK(T77)),NOT(ISBLANK(VLOOKUP($F77,'Tier 2 Allowances'!$A$2:$M$6,8,FALSE)))),VLOOKUP(T$3,'Tier 2 Allowances'!$B$14:$C$31,2,FALSE),0)</f>
        <v>0</v>
      </c>
      <c r="W77" s="20">
        <f>IF(AND(NOT(ISBLANK(V77)),ISBLANK(AB77),NOT(ISBLANK(VLOOKUP($F77,'Tier 2 Allowances'!$A$2:$M$6, 9,FALSE)))),VLOOKUP(V$3,'Tier 2 Allowances'!$B$14:$C$31,2,FALSE),0)</f>
        <v>0</v>
      </c>
      <c r="Y77" s="20">
        <f>IF(AND(NOT(ISBLANK(X77)),NOT(ISBLANK(VLOOKUP($F77,'Tier 2 Allowances'!$A$2:$M$6, 10,FALSE)))),VLOOKUP(X$3,'Tier 2 Allowances'!$B$14:$C$31,2,FALSE),0)</f>
        <v>0</v>
      </c>
      <c r="AA77" s="20">
        <f>IF(AND(NOT(ISBLANK(Z77)),ISBLANK(AB77),NOT(ISBLANK(VLOOKUP($F77,'Tier 2 Allowances'!$A$2:$M$6, 11,FALSE)))),VLOOKUP(Z$3,'Tier 2 Allowances'!$B$14:$C$31,2,FALSE),0)</f>
        <v>0</v>
      </c>
      <c r="AC77" s="20">
        <f>IF(AND(NOT(ISBLANK(AB77)),NOT(ISBLANK(VLOOKUP($F77,'Tier 2 Allowances'!$A$2:$M$6, 12,FALSE)))),VLOOKUP(AB$3,'Tier 2 Allowances'!$B$14:$C$31,2,FALSE),0)</f>
        <v>0</v>
      </c>
      <c r="AE77" s="20">
        <f>IF(AND(NOT(ISBLANK(AD77)),NOT(ISBLANK(VLOOKUP($F77,'Tier 2 Allowances'!$A$2:$M$6, 13,FALSE)))),VLOOKUP(AD$3,'Tier 2 Allowances'!$B$14:$C$31,2,FALSE),0)</f>
        <v>0</v>
      </c>
      <c r="AG77" s="20">
        <f>IF(AND(NOT(ISBLANK(AF77)),NOT(ISBLANK(VLOOKUP($F77,'Tier 2 Allowances'!$A$2:$M$6, 14,FALSE)))),VLOOKUP(AD$3,'Tier 2 Allowances'!$B$14:$C$31,2,FALSE),0)</f>
        <v>0</v>
      </c>
      <c r="AI77" s="20">
        <f>IF(AND(NOT(ISBLANK(AH77)),NOT(ISBLANK(VLOOKUP($F77,'Tier 2 Allowances'!$A$2:$M$6, 15,FALSE)))),VLOOKUP(AH$3,'Tier 2 Allowances'!$B$14:$C$31,2,FALSE),0)</f>
        <v>0</v>
      </c>
      <c r="AK77" s="20">
        <f>IF(AND(NOT(ISBLANK(AJ77)),NOT(ISBLANK(VLOOKUP($F77,'Tier 2 Allowances'!$A$2:$M$6, 18,FALSE)))),AJ77*VLOOKUP(AJ$3,'Tier 2 Allowances'!$B$14:$C$31,2,FALSE),0)</f>
        <v>0</v>
      </c>
      <c r="AM77" s="20">
        <f>IF(AND(NOT(ISBLANK(AL77)),NOT(ISBLANK(VLOOKUP($F77,'Tier 2 Allowances'!$A$2:$M$6, 17,FALSE)))),VLOOKUP(AL$3,'Tier 2 Allowances'!$B$14:$C$31,2,FALSE),0)</f>
        <v>0</v>
      </c>
      <c r="AO77" s="20">
        <f>IF(AND(NOT(ISBLANK(AN77)),NOT(ISBLANK(VLOOKUP($F77,'Tier 2 Allowances'!$A$2:$M$6, 18,FALSE)))),AN77*VLOOKUP(AN$3,'Tier 2 Allowances'!$B$14:$C$31,2,FALSE),0)</f>
        <v>0</v>
      </c>
      <c r="AQ77" s="20">
        <f>IF(AND(NOT(ISBLANK(AP77)),NOT(ISBLANK(VLOOKUP($F77,'Tier 2 Allowances'!$A$2:$M$6, 19,FALSE)))),AP77*VLOOKUP(AP$3,'Tier 2 Allowances'!$B$14:$C$31,2,FALSE),0)</f>
        <v>0</v>
      </c>
      <c r="AS77" s="20">
        <f>IF(AND(NOT(ISBLANK(AR77)),NOT(ISBLANK(VLOOKUP($F77,'Tier 2 Allowances'!$A$2:$M$6, 20,FALSE)))),VLOOKUP(AR$3,'Tier 2 Allowances'!$B$14:$C$31,2,FALSE),0)</f>
        <v>0</v>
      </c>
      <c r="AU77" s="20">
        <f>IF(AND(NOT(ISBLANK(AT77)),NOT(ISBLANK(VLOOKUP($F77,'Tier 2 Allowances'!$A$2:$W$6, 21,FALSE)))),VLOOKUP(AT$3,'Tier 2 Allowances'!$B$14:$C$34,2,FALSE),0)</f>
        <v>0</v>
      </c>
      <c r="AW77" s="20">
        <f>IF(AND(NOT(ISBLANK(AV77)),NOT(ISBLANK(VLOOKUP($F77,'Tier 2 Allowances'!$A$2:$W$6, 22,FALSE)))),VLOOKUP(AV$3,'Tier 2 Allowances'!$B$14:$C$34,2,FALSE),0)</f>
        <v>0</v>
      </c>
      <c r="AY77" s="20">
        <f>IF(AND(NOT(ISBLANK(AX77)),NOT(ISBLANK(VLOOKUP($F77,'Tier 2 Allowances'!$A$2:$W$6, 23,FALSE)))),VLOOKUP(AX$3,'Tier 2 Allowances'!$B$14:$C$34,2,FALSE),0)</f>
        <v>0</v>
      </c>
      <c r="BA77" s="22">
        <f t="shared" si="8"/>
        <v>14</v>
      </c>
      <c r="BC77" s="22">
        <f t="shared" si="9"/>
        <v>10</v>
      </c>
      <c r="BE77" s="22">
        <f t="shared" si="10"/>
        <v>0</v>
      </c>
      <c r="BG77" s="22">
        <f t="shared" si="11"/>
        <v>0</v>
      </c>
      <c r="BH77" s="20" t="str">
        <f t="shared" si="15"/>
        <v/>
      </c>
      <c r="BI77" s="22" t="str">
        <f t="shared" si="12"/>
        <v/>
      </c>
      <c r="BJ77" s="19"/>
      <c r="BK77" s="19"/>
      <c r="BL77" s="22" t="str">
        <f t="shared" si="13"/>
        <v/>
      </c>
      <c r="BM77" s="22" t="str">
        <f t="shared" si="14"/>
        <v/>
      </c>
      <c r="BN77" s="19"/>
      <c r="BO77" s="99"/>
    </row>
    <row r="78" spans="5:67" x14ac:dyDescent="0.2">
      <c r="E78" s="17"/>
      <c r="G78" s="20">
        <f>IF(ISBLANK(F78),0,VLOOKUP($F78,'Tier 2 Allowances'!$A$2:$B$6,2,FALSE))</f>
        <v>0</v>
      </c>
      <c r="K78" s="20">
        <f>IF(NOT(ISBLANK(VLOOKUP($F78,'Tier 2 Allowances'!$A$2:$T$6,3,FALSE))),IF(J78=2,2* VLOOKUP(J$3,'Tier 2 Allowances'!$B$14:$C$31,2,FALSE),(IF(NOT(ISBLANK(J78)), VLOOKUP(J$3,'Tier 2 Allowances'!$B$14:$C$31,2,FALSE),0))),0)</f>
        <v>0</v>
      </c>
      <c r="M78" s="20">
        <f>IF(NOT(ISBLANK(VLOOKUP($F78,'Tier 2 Allowances'!$A$2:$T$6,4,FALSE))),IF(L78=2,2* VLOOKUP(L$3,'Tier 2 Allowances'!$B$14:$C$31,2,FALSE),(IF(NOT(ISBLANK(L78)), VLOOKUP(L$3,'Tier 2 Allowances'!$B$14:$C$31,2,FALSE),0))),0)</f>
        <v>0</v>
      </c>
      <c r="O78" s="20">
        <f>IF(AND(NOT(ISBLANK(N78)),NOT(ISBLANK(VLOOKUP($F78,'Tier 2 Allowances'!$A$2:$M$6,5,FALSE)))),VLOOKUP(N$3,'Tier 2 Allowances'!$B$14:$C$31,2,FALSE),0)</f>
        <v>0</v>
      </c>
      <c r="Q78" s="20">
        <f>IF(AND(NOT(ISBLANK(P78)),ISBLANK(R78),NOT(ISBLANK(VLOOKUP($F78,'Tier 2 Allowances'!$A$2:$M$6,6,FALSE)))),VLOOKUP(P$3,'Tier 2 Allowances'!$B$14:$C$31,2,FALSE),0)</f>
        <v>0</v>
      </c>
      <c r="S78" s="20">
        <f>IF(AND(NOT(ISBLANK(R78)),NOT(ISBLANK(VLOOKUP($F78,'Tier 2 Allowances'!$A$2:$M$6,7,FALSE)))),VLOOKUP(R$3,'Tier 2 Allowances'!$B$14:$C$31,2,FALSE),0)</f>
        <v>0</v>
      </c>
      <c r="U78" s="20">
        <f>IF(AND(NOT(ISBLANK(T78)),NOT(ISBLANK(VLOOKUP($F78,'Tier 2 Allowances'!$A$2:$M$6,8,FALSE)))),VLOOKUP(T$3,'Tier 2 Allowances'!$B$14:$C$31,2,FALSE),0)</f>
        <v>0</v>
      </c>
      <c r="W78" s="20">
        <f>IF(AND(NOT(ISBLANK(V78)),ISBLANK(AB78),NOT(ISBLANK(VLOOKUP($F78,'Tier 2 Allowances'!$A$2:$M$6, 9,FALSE)))),VLOOKUP(V$3,'Tier 2 Allowances'!$B$14:$C$31,2,FALSE),0)</f>
        <v>0</v>
      </c>
      <c r="Y78" s="20">
        <f>IF(AND(NOT(ISBLANK(X78)),NOT(ISBLANK(VLOOKUP($F78,'Tier 2 Allowances'!$A$2:$M$6, 10,FALSE)))),VLOOKUP(X$3,'Tier 2 Allowances'!$B$14:$C$31,2,FALSE),0)</f>
        <v>0</v>
      </c>
      <c r="AA78" s="20">
        <f>IF(AND(NOT(ISBLANK(Z78)),ISBLANK(AB78),NOT(ISBLANK(VLOOKUP($F78,'Tier 2 Allowances'!$A$2:$M$6, 11,FALSE)))),VLOOKUP(Z$3,'Tier 2 Allowances'!$B$14:$C$31,2,FALSE),0)</f>
        <v>0</v>
      </c>
      <c r="AC78" s="20">
        <f>IF(AND(NOT(ISBLANK(AB78)),NOT(ISBLANK(VLOOKUP($F78,'Tier 2 Allowances'!$A$2:$M$6, 12,FALSE)))),VLOOKUP(AB$3,'Tier 2 Allowances'!$B$14:$C$31,2,FALSE),0)</f>
        <v>0</v>
      </c>
      <c r="AE78" s="20">
        <f>IF(AND(NOT(ISBLANK(AD78)),NOT(ISBLANK(VLOOKUP($F78,'Tier 2 Allowances'!$A$2:$M$6, 13,FALSE)))),VLOOKUP(AD$3,'Tier 2 Allowances'!$B$14:$C$31,2,FALSE),0)</f>
        <v>0</v>
      </c>
      <c r="AG78" s="20">
        <f>IF(AND(NOT(ISBLANK(AF78)),NOT(ISBLANK(VLOOKUP($F78,'Tier 2 Allowances'!$A$2:$M$6, 14,FALSE)))),VLOOKUP(AD$3,'Tier 2 Allowances'!$B$14:$C$31,2,FALSE),0)</f>
        <v>0</v>
      </c>
      <c r="AI78" s="20">
        <f>IF(AND(NOT(ISBLANK(AH78)),NOT(ISBLANK(VLOOKUP($F78,'Tier 2 Allowances'!$A$2:$M$6, 15,FALSE)))),VLOOKUP(AH$3,'Tier 2 Allowances'!$B$14:$C$31,2,FALSE),0)</f>
        <v>0</v>
      </c>
      <c r="AK78" s="20">
        <f>IF(AND(NOT(ISBLANK(AJ78)),NOT(ISBLANK(VLOOKUP($F78,'Tier 2 Allowances'!$A$2:$M$6, 18,FALSE)))),AJ78*VLOOKUP(AJ$3,'Tier 2 Allowances'!$B$14:$C$31,2,FALSE),0)</f>
        <v>0</v>
      </c>
      <c r="AM78" s="20">
        <f>IF(AND(NOT(ISBLANK(AL78)),NOT(ISBLANK(VLOOKUP($F78,'Tier 2 Allowances'!$A$2:$M$6, 17,FALSE)))),VLOOKUP(AL$3,'Tier 2 Allowances'!$B$14:$C$31,2,FALSE),0)</f>
        <v>0</v>
      </c>
      <c r="AO78" s="20">
        <f>IF(AND(NOT(ISBLANK(AN78)),NOT(ISBLANK(VLOOKUP($F78,'Tier 2 Allowances'!$A$2:$M$6, 18,FALSE)))),AN78*VLOOKUP(AN$3,'Tier 2 Allowances'!$B$14:$C$31,2,FALSE),0)</f>
        <v>0</v>
      </c>
      <c r="AQ78" s="20">
        <f>IF(AND(NOT(ISBLANK(AP78)),NOT(ISBLANK(VLOOKUP($F78,'Tier 2 Allowances'!$A$2:$M$6, 19,FALSE)))),AP78*VLOOKUP(AP$3,'Tier 2 Allowances'!$B$14:$C$31,2,FALSE),0)</f>
        <v>0</v>
      </c>
      <c r="AS78" s="20">
        <f>IF(AND(NOT(ISBLANK(AR78)),NOT(ISBLANK(VLOOKUP($F78,'Tier 2 Allowances'!$A$2:$M$6, 20,FALSE)))),VLOOKUP(AR$3,'Tier 2 Allowances'!$B$14:$C$31,2,FALSE),0)</f>
        <v>0</v>
      </c>
      <c r="AU78" s="20">
        <f>IF(AND(NOT(ISBLANK(AT78)),NOT(ISBLANK(VLOOKUP($F78,'Tier 2 Allowances'!$A$2:$W$6, 21,FALSE)))),VLOOKUP(AT$3,'Tier 2 Allowances'!$B$14:$C$34,2,FALSE),0)</f>
        <v>0</v>
      </c>
      <c r="AW78" s="20">
        <f>IF(AND(NOT(ISBLANK(AV78)),NOT(ISBLANK(VLOOKUP($F78,'Tier 2 Allowances'!$A$2:$W$6, 22,FALSE)))),VLOOKUP(AV$3,'Tier 2 Allowances'!$B$14:$C$34,2,FALSE),0)</f>
        <v>0</v>
      </c>
      <c r="AY78" s="20">
        <f>IF(AND(NOT(ISBLANK(AX78)),NOT(ISBLANK(VLOOKUP($F78,'Tier 2 Allowances'!$A$2:$W$6, 23,FALSE)))),VLOOKUP(AX$3,'Tier 2 Allowances'!$B$14:$C$34,2,FALSE),0)</f>
        <v>0</v>
      </c>
      <c r="BA78" s="22">
        <f t="shared" si="8"/>
        <v>14</v>
      </c>
      <c r="BC78" s="22">
        <f t="shared" si="9"/>
        <v>10</v>
      </c>
      <c r="BE78" s="22">
        <f t="shared" si="10"/>
        <v>0</v>
      </c>
      <c r="BG78" s="22">
        <f t="shared" si="11"/>
        <v>0</v>
      </c>
      <c r="BH78" s="20" t="str">
        <f t="shared" si="15"/>
        <v/>
      </c>
      <c r="BI78" s="22" t="str">
        <f t="shared" si="12"/>
        <v/>
      </c>
      <c r="BJ78" s="19"/>
      <c r="BK78" s="19"/>
      <c r="BL78" s="22" t="str">
        <f t="shared" si="13"/>
        <v/>
      </c>
      <c r="BM78" s="22" t="str">
        <f t="shared" si="14"/>
        <v/>
      </c>
      <c r="BN78" s="19"/>
      <c r="BO78" s="99"/>
    </row>
    <row r="79" spans="5:67" x14ac:dyDescent="0.2">
      <c r="E79" s="17"/>
      <c r="G79" s="20">
        <f>IF(ISBLANK(F79),0,VLOOKUP($F79,'Tier 2 Allowances'!$A$2:$B$6,2,FALSE))</f>
        <v>0</v>
      </c>
      <c r="K79" s="20">
        <f>IF(NOT(ISBLANK(VLOOKUP($F79,'Tier 2 Allowances'!$A$2:$T$6,3,FALSE))),IF(J79=2,2* VLOOKUP(J$3,'Tier 2 Allowances'!$B$14:$C$31,2,FALSE),(IF(NOT(ISBLANK(J79)), VLOOKUP(J$3,'Tier 2 Allowances'!$B$14:$C$31,2,FALSE),0))),0)</f>
        <v>0</v>
      </c>
      <c r="M79" s="20">
        <f>IF(NOT(ISBLANK(VLOOKUP($F79,'Tier 2 Allowances'!$A$2:$T$6,4,FALSE))),IF(L79=2,2* VLOOKUP(L$3,'Tier 2 Allowances'!$B$14:$C$31,2,FALSE),(IF(NOT(ISBLANK(L79)), VLOOKUP(L$3,'Tier 2 Allowances'!$B$14:$C$31,2,FALSE),0))),0)</f>
        <v>0</v>
      </c>
      <c r="O79" s="20">
        <f>IF(AND(NOT(ISBLANK(N79)),NOT(ISBLANK(VLOOKUP($F79,'Tier 2 Allowances'!$A$2:$M$6,5,FALSE)))),VLOOKUP(N$3,'Tier 2 Allowances'!$B$14:$C$31,2,FALSE),0)</f>
        <v>0</v>
      </c>
      <c r="Q79" s="20">
        <f>IF(AND(NOT(ISBLANK(P79)),ISBLANK(R79),NOT(ISBLANK(VLOOKUP($F79,'Tier 2 Allowances'!$A$2:$M$6,6,FALSE)))),VLOOKUP(P$3,'Tier 2 Allowances'!$B$14:$C$31,2,FALSE),0)</f>
        <v>0</v>
      </c>
      <c r="S79" s="20">
        <f>IF(AND(NOT(ISBLANK(R79)),NOT(ISBLANK(VLOOKUP($F79,'Tier 2 Allowances'!$A$2:$M$6,7,FALSE)))),VLOOKUP(R$3,'Tier 2 Allowances'!$B$14:$C$31,2,FALSE),0)</f>
        <v>0</v>
      </c>
      <c r="U79" s="20">
        <f>IF(AND(NOT(ISBLANK(T79)),NOT(ISBLANK(VLOOKUP($F79,'Tier 2 Allowances'!$A$2:$M$6,8,FALSE)))),VLOOKUP(T$3,'Tier 2 Allowances'!$B$14:$C$31,2,FALSE),0)</f>
        <v>0</v>
      </c>
      <c r="W79" s="20">
        <f>IF(AND(NOT(ISBLANK(V79)),ISBLANK(AB79),NOT(ISBLANK(VLOOKUP($F79,'Tier 2 Allowances'!$A$2:$M$6, 9,FALSE)))),VLOOKUP(V$3,'Tier 2 Allowances'!$B$14:$C$31,2,FALSE),0)</f>
        <v>0</v>
      </c>
      <c r="Y79" s="20">
        <f>IF(AND(NOT(ISBLANK(X79)),NOT(ISBLANK(VLOOKUP($F79,'Tier 2 Allowances'!$A$2:$M$6, 10,FALSE)))),VLOOKUP(X$3,'Tier 2 Allowances'!$B$14:$C$31,2,FALSE),0)</f>
        <v>0</v>
      </c>
      <c r="AA79" s="20">
        <f>IF(AND(NOT(ISBLANK(Z79)),ISBLANK(AB79),NOT(ISBLANK(VLOOKUP($F79,'Tier 2 Allowances'!$A$2:$M$6, 11,FALSE)))),VLOOKUP(Z$3,'Tier 2 Allowances'!$B$14:$C$31,2,FALSE),0)</f>
        <v>0</v>
      </c>
      <c r="AC79" s="20">
        <f>IF(AND(NOT(ISBLANK(AB79)),NOT(ISBLANK(VLOOKUP($F79,'Tier 2 Allowances'!$A$2:$M$6, 12,FALSE)))),VLOOKUP(AB$3,'Tier 2 Allowances'!$B$14:$C$31,2,FALSE),0)</f>
        <v>0</v>
      </c>
      <c r="AE79" s="20">
        <f>IF(AND(NOT(ISBLANK(AD79)),NOT(ISBLANK(VLOOKUP($F79,'Tier 2 Allowances'!$A$2:$M$6, 13,FALSE)))),VLOOKUP(AD$3,'Tier 2 Allowances'!$B$14:$C$31,2,FALSE),0)</f>
        <v>0</v>
      </c>
      <c r="AG79" s="20">
        <f>IF(AND(NOT(ISBLANK(AF79)),NOT(ISBLANK(VLOOKUP($F79,'Tier 2 Allowances'!$A$2:$M$6, 14,FALSE)))),VLOOKUP(AD$3,'Tier 2 Allowances'!$B$14:$C$31,2,FALSE),0)</f>
        <v>0</v>
      </c>
      <c r="AI79" s="20">
        <f>IF(AND(NOT(ISBLANK(AH79)),NOT(ISBLANK(VLOOKUP($F79,'Tier 2 Allowances'!$A$2:$M$6, 15,FALSE)))),VLOOKUP(AH$3,'Tier 2 Allowances'!$B$14:$C$31,2,FALSE),0)</f>
        <v>0</v>
      </c>
      <c r="AK79" s="20">
        <f>IF(AND(NOT(ISBLANK(AJ79)),NOT(ISBLANK(VLOOKUP($F79,'Tier 2 Allowances'!$A$2:$M$6, 18,FALSE)))),AJ79*VLOOKUP(AJ$3,'Tier 2 Allowances'!$B$14:$C$31,2,FALSE),0)</f>
        <v>0</v>
      </c>
      <c r="AM79" s="20">
        <f>IF(AND(NOT(ISBLANK(AL79)),NOT(ISBLANK(VLOOKUP($F79,'Tier 2 Allowances'!$A$2:$M$6, 17,FALSE)))),VLOOKUP(AL$3,'Tier 2 Allowances'!$B$14:$C$31,2,FALSE),0)</f>
        <v>0</v>
      </c>
      <c r="AO79" s="20">
        <f>IF(AND(NOT(ISBLANK(AN79)),NOT(ISBLANK(VLOOKUP($F79,'Tier 2 Allowances'!$A$2:$M$6, 18,FALSE)))),AN79*VLOOKUP(AN$3,'Tier 2 Allowances'!$B$14:$C$31,2,FALSE),0)</f>
        <v>0</v>
      </c>
      <c r="AQ79" s="20">
        <f>IF(AND(NOT(ISBLANK(AP79)),NOT(ISBLANK(VLOOKUP($F79,'Tier 2 Allowances'!$A$2:$M$6, 19,FALSE)))),AP79*VLOOKUP(AP$3,'Tier 2 Allowances'!$B$14:$C$31,2,FALSE),0)</f>
        <v>0</v>
      </c>
      <c r="AS79" s="20">
        <f>IF(AND(NOT(ISBLANK(AR79)),NOT(ISBLANK(VLOOKUP($F79,'Tier 2 Allowances'!$A$2:$M$6, 20,FALSE)))),VLOOKUP(AR$3,'Tier 2 Allowances'!$B$14:$C$31,2,FALSE),0)</f>
        <v>0</v>
      </c>
      <c r="AU79" s="20">
        <f>IF(AND(NOT(ISBLANK(AT79)),NOT(ISBLANK(VLOOKUP($F79,'Tier 2 Allowances'!$A$2:$W$6, 21,FALSE)))),VLOOKUP(AT$3,'Tier 2 Allowances'!$B$14:$C$34,2,FALSE),0)</f>
        <v>0</v>
      </c>
      <c r="AW79" s="20">
        <f>IF(AND(NOT(ISBLANK(AV79)),NOT(ISBLANK(VLOOKUP($F79,'Tier 2 Allowances'!$A$2:$W$6, 22,FALSE)))),VLOOKUP(AV$3,'Tier 2 Allowances'!$B$14:$C$34,2,FALSE),0)</f>
        <v>0</v>
      </c>
      <c r="AY79" s="20">
        <f>IF(AND(NOT(ISBLANK(AX79)),NOT(ISBLANK(VLOOKUP($F79,'Tier 2 Allowances'!$A$2:$W$6, 23,FALSE)))),VLOOKUP(AX$3,'Tier 2 Allowances'!$B$14:$C$34,2,FALSE),0)</f>
        <v>0</v>
      </c>
      <c r="BA79" s="22">
        <f t="shared" si="8"/>
        <v>14</v>
      </c>
      <c r="BC79" s="22">
        <f t="shared" si="9"/>
        <v>10</v>
      </c>
      <c r="BE79" s="22">
        <f t="shared" si="10"/>
        <v>0</v>
      </c>
      <c r="BG79" s="22">
        <f t="shared" si="11"/>
        <v>0</v>
      </c>
      <c r="BH79" s="20" t="str">
        <f t="shared" si="15"/>
        <v/>
      </c>
      <c r="BI79" s="22" t="str">
        <f t="shared" si="12"/>
        <v/>
      </c>
      <c r="BJ79" s="19"/>
      <c r="BK79" s="19"/>
      <c r="BL79" s="22" t="str">
        <f t="shared" si="13"/>
        <v/>
      </c>
      <c r="BM79" s="22" t="str">
        <f t="shared" si="14"/>
        <v/>
      </c>
      <c r="BN79" s="19"/>
      <c r="BO79" s="99"/>
    </row>
    <row r="80" spans="5:67" x14ac:dyDescent="0.2">
      <c r="E80" s="17"/>
      <c r="G80" s="20">
        <f>IF(ISBLANK(F80),0,VLOOKUP($F80,'Tier 2 Allowances'!$A$2:$B$6,2,FALSE))</f>
        <v>0</v>
      </c>
      <c r="K80" s="20">
        <f>IF(NOT(ISBLANK(VLOOKUP($F80,'Tier 2 Allowances'!$A$2:$T$6,3,FALSE))),IF(J80=2,2* VLOOKUP(J$3,'Tier 2 Allowances'!$B$14:$C$31,2,FALSE),(IF(NOT(ISBLANK(J80)), VLOOKUP(J$3,'Tier 2 Allowances'!$B$14:$C$31,2,FALSE),0))),0)</f>
        <v>0</v>
      </c>
      <c r="M80" s="20">
        <f>IF(NOT(ISBLANK(VLOOKUP($F80,'Tier 2 Allowances'!$A$2:$T$6,4,FALSE))),IF(L80=2,2* VLOOKUP(L$3,'Tier 2 Allowances'!$B$14:$C$31,2,FALSE),(IF(NOT(ISBLANK(L80)), VLOOKUP(L$3,'Tier 2 Allowances'!$B$14:$C$31,2,FALSE),0))),0)</f>
        <v>0</v>
      </c>
      <c r="O80" s="20">
        <f>IF(AND(NOT(ISBLANK(N80)),NOT(ISBLANK(VLOOKUP($F80,'Tier 2 Allowances'!$A$2:$M$6,5,FALSE)))),VLOOKUP(N$3,'Tier 2 Allowances'!$B$14:$C$31,2,FALSE),0)</f>
        <v>0</v>
      </c>
      <c r="Q80" s="20">
        <f>IF(AND(NOT(ISBLANK(P80)),ISBLANK(R80),NOT(ISBLANK(VLOOKUP($F80,'Tier 2 Allowances'!$A$2:$M$6,6,FALSE)))),VLOOKUP(P$3,'Tier 2 Allowances'!$B$14:$C$31,2,FALSE),0)</f>
        <v>0</v>
      </c>
      <c r="S80" s="20">
        <f>IF(AND(NOT(ISBLANK(R80)),NOT(ISBLANK(VLOOKUP($F80,'Tier 2 Allowances'!$A$2:$M$6,7,FALSE)))),VLOOKUP(R$3,'Tier 2 Allowances'!$B$14:$C$31,2,FALSE),0)</f>
        <v>0</v>
      </c>
      <c r="U80" s="20">
        <f>IF(AND(NOT(ISBLANK(T80)),NOT(ISBLANK(VLOOKUP($F80,'Tier 2 Allowances'!$A$2:$M$6,8,FALSE)))),VLOOKUP(T$3,'Tier 2 Allowances'!$B$14:$C$31,2,FALSE),0)</f>
        <v>0</v>
      </c>
      <c r="W80" s="20">
        <f>IF(AND(NOT(ISBLANK(V80)),ISBLANK(AB80),NOT(ISBLANK(VLOOKUP($F80,'Tier 2 Allowances'!$A$2:$M$6, 9,FALSE)))),VLOOKUP(V$3,'Tier 2 Allowances'!$B$14:$C$31,2,FALSE),0)</f>
        <v>0</v>
      </c>
      <c r="Y80" s="20">
        <f>IF(AND(NOT(ISBLANK(X80)),NOT(ISBLANK(VLOOKUP($F80,'Tier 2 Allowances'!$A$2:$M$6, 10,FALSE)))),VLOOKUP(X$3,'Tier 2 Allowances'!$B$14:$C$31,2,FALSE),0)</f>
        <v>0</v>
      </c>
      <c r="AA80" s="20">
        <f>IF(AND(NOT(ISBLANK(Z80)),ISBLANK(AB80),NOT(ISBLANK(VLOOKUP($F80,'Tier 2 Allowances'!$A$2:$M$6, 11,FALSE)))),VLOOKUP(Z$3,'Tier 2 Allowances'!$B$14:$C$31,2,FALSE),0)</f>
        <v>0</v>
      </c>
      <c r="AC80" s="20">
        <f>IF(AND(NOT(ISBLANK(AB80)),NOT(ISBLANK(VLOOKUP($F80,'Tier 2 Allowances'!$A$2:$M$6, 12,FALSE)))),VLOOKUP(AB$3,'Tier 2 Allowances'!$B$14:$C$31,2,FALSE),0)</f>
        <v>0</v>
      </c>
      <c r="AE80" s="20">
        <f>IF(AND(NOT(ISBLANK(AD80)),NOT(ISBLANK(VLOOKUP($F80,'Tier 2 Allowances'!$A$2:$M$6, 13,FALSE)))),VLOOKUP(AD$3,'Tier 2 Allowances'!$B$14:$C$31,2,FALSE),0)</f>
        <v>0</v>
      </c>
      <c r="AG80" s="20">
        <f>IF(AND(NOT(ISBLANK(AF80)),NOT(ISBLANK(VLOOKUP($F80,'Tier 2 Allowances'!$A$2:$M$6, 14,FALSE)))),VLOOKUP(AD$3,'Tier 2 Allowances'!$B$14:$C$31,2,FALSE),0)</f>
        <v>0</v>
      </c>
      <c r="AI80" s="20">
        <f>IF(AND(NOT(ISBLANK(AH80)),NOT(ISBLANK(VLOOKUP($F80,'Tier 2 Allowances'!$A$2:$M$6, 15,FALSE)))),VLOOKUP(AH$3,'Tier 2 Allowances'!$B$14:$C$31,2,FALSE),0)</f>
        <v>0</v>
      </c>
      <c r="AK80" s="20">
        <f>IF(AND(NOT(ISBLANK(AJ80)),NOT(ISBLANK(VLOOKUP($F80,'Tier 2 Allowances'!$A$2:$M$6, 18,FALSE)))),AJ80*VLOOKUP(AJ$3,'Tier 2 Allowances'!$B$14:$C$31,2,FALSE),0)</f>
        <v>0</v>
      </c>
      <c r="AM80" s="20">
        <f>IF(AND(NOT(ISBLANK(AL80)),NOT(ISBLANK(VLOOKUP($F80,'Tier 2 Allowances'!$A$2:$M$6, 17,FALSE)))),VLOOKUP(AL$3,'Tier 2 Allowances'!$B$14:$C$31,2,FALSE),0)</f>
        <v>0</v>
      </c>
      <c r="AO80" s="20">
        <f>IF(AND(NOT(ISBLANK(AN80)),NOT(ISBLANK(VLOOKUP($F80,'Tier 2 Allowances'!$A$2:$M$6, 18,FALSE)))),AN80*VLOOKUP(AN$3,'Tier 2 Allowances'!$B$14:$C$31,2,FALSE),0)</f>
        <v>0</v>
      </c>
      <c r="AQ80" s="20">
        <f>IF(AND(NOT(ISBLANK(AP80)),NOT(ISBLANK(VLOOKUP($F80,'Tier 2 Allowances'!$A$2:$M$6, 19,FALSE)))),AP80*VLOOKUP(AP$3,'Tier 2 Allowances'!$B$14:$C$31,2,FALSE),0)</f>
        <v>0</v>
      </c>
      <c r="AS80" s="20">
        <f>IF(AND(NOT(ISBLANK(AR80)),NOT(ISBLANK(VLOOKUP($F80,'Tier 2 Allowances'!$A$2:$M$6, 20,FALSE)))),VLOOKUP(AR$3,'Tier 2 Allowances'!$B$14:$C$31,2,FALSE),0)</f>
        <v>0</v>
      </c>
      <c r="AU80" s="20">
        <f>IF(AND(NOT(ISBLANK(AT80)),NOT(ISBLANK(VLOOKUP($F80,'Tier 2 Allowances'!$A$2:$W$6, 21,FALSE)))),VLOOKUP(AT$3,'Tier 2 Allowances'!$B$14:$C$34,2,FALSE),0)</f>
        <v>0</v>
      </c>
      <c r="AW80" s="20">
        <f>IF(AND(NOT(ISBLANK(AV80)),NOT(ISBLANK(VLOOKUP($F80,'Tier 2 Allowances'!$A$2:$W$6, 22,FALSE)))),VLOOKUP(AV$3,'Tier 2 Allowances'!$B$14:$C$34,2,FALSE),0)</f>
        <v>0</v>
      </c>
      <c r="AY80" s="20">
        <f>IF(AND(NOT(ISBLANK(AX80)),NOT(ISBLANK(VLOOKUP($F80,'Tier 2 Allowances'!$A$2:$W$6, 23,FALSE)))),VLOOKUP(AX$3,'Tier 2 Allowances'!$B$14:$C$34,2,FALSE),0)</f>
        <v>0</v>
      </c>
      <c r="BA80" s="22">
        <f t="shared" si="8"/>
        <v>14</v>
      </c>
      <c r="BC80" s="22">
        <f t="shared" si="9"/>
        <v>10</v>
      </c>
      <c r="BE80" s="22">
        <f t="shared" si="10"/>
        <v>0</v>
      </c>
      <c r="BG80" s="22">
        <f t="shared" si="11"/>
        <v>0</v>
      </c>
      <c r="BH80" s="20" t="str">
        <f t="shared" si="15"/>
        <v/>
      </c>
      <c r="BI80" s="22" t="str">
        <f t="shared" si="12"/>
        <v/>
      </c>
      <c r="BJ80" s="19"/>
      <c r="BK80" s="19"/>
      <c r="BL80" s="22" t="str">
        <f t="shared" si="13"/>
        <v/>
      </c>
      <c r="BM80" s="22" t="str">
        <f t="shared" si="14"/>
        <v/>
      </c>
      <c r="BN80" s="19"/>
      <c r="BO80" s="99"/>
    </row>
    <row r="81" spans="5:67" x14ac:dyDescent="0.2">
      <c r="E81" s="17"/>
      <c r="G81" s="20">
        <f>IF(ISBLANK(F81),0,VLOOKUP($F81,'Tier 2 Allowances'!$A$2:$B$6,2,FALSE))</f>
        <v>0</v>
      </c>
      <c r="K81" s="20">
        <f>IF(NOT(ISBLANK(VLOOKUP($F81,'Tier 2 Allowances'!$A$2:$T$6,3,FALSE))),IF(J81=2,2* VLOOKUP(J$3,'Tier 2 Allowances'!$B$14:$C$31,2,FALSE),(IF(NOT(ISBLANK(J81)), VLOOKUP(J$3,'Tier 2 Allowances'!$B$14:$C$31,2,FALSE),0))),0)</f>
        <v>0</v>
      </c>
      <c r="M81" s="20">
        <f>IF(NOT(ISBLANK(VLOOKUP($F81,'Tier 2 Allowances'!$A$2:$T$6,4,FALSE))),IF(L81=2,2* VLOOKUP(L$3,'Tier 2 Allowances'!$B$14:$C$31,2,FALSE),(IF(NOT(ISBLANK(L81)), VLOOKUP(L$3,'Tier 2 Allowances'!$B$14:$C$31,2,FALSE),0))),0)</f>
        <v>0</v>
      </c>
      <c r="O81" s="20">
        <f>IF(AND(NOT(ISBLANK(N81)),NOT(ISBLANK(VLOOKUP($F81,'Tier 2 Allowances'!$A$2:$M$6,5,FALSE)))),VLOOKUP(N$3,'Tier 2 Allowances'!$B$14:$C$31,2,FALSE),0)</f>
        <v>0</v>
      </c>
      <c r="Q81" s="20">
        <f>IF(AND(NOT(ISBLANK(P81)),ISBLANK(R81),NOT(ISBLANK(VLOOKUP($F81,'Tier 2 Allowances'!$A$2:$M$6,6,FALSE)))),VLOOKUP(P$3,'Tier 2 Allowances'!$B$14:$C$31,2,FALSE),0)</f>
        <v>0</v>
      </c>
      <c r="S81" s="20">
        <f>IF(AND(NOT(ISBLANK(R81)),NOT(ISBLANK(VLOOKUP($F81,'Tier 2 Allowances'!$A$2:$M$6,7,FALSE)))),VLOOKUP(R$3,'Tier 2 Allowances'!$B$14:$C$31,2,FALSE),0)</f>
        <v>0</v>
      </c>
      <c r="U81" s="20">
        <f>IF(AND(NOT(ISBLANK(T81)),NOT(ISBLANK(VLOOKUP($F81,'Tier 2 Allowances'!$A$2:$M$6,8,FALSE)))),VLOOKUP(T$3,'Tier 2 Allowances'!$B$14:$C$31,2,FALSE),0)</f>
        <v>0</v>
      </c>
      <c r="W81" s="20">
        <f>IF(AND(NOT(ISBLANK(V81)),ISBLANK(AB81),NOT(ISBLANK(VLOOKUP($F81,'Tier 2 Allowances'!$A$2:$M$6, 9,FALSE)))),VLOOKUP(V$3,'Tier 2 Allowances'!$B$14:$C$31,2,FALSE),0)</f>
        <v>0</v>
      </c>
      <c r="Y81" s="20">
        <f>IF(AND(NOT(ISBLANK(X81)),NOT(ISBLANK(VLOOKUP($F81,'Tier 2 Allowances'!$A$2:$M$6, 10,FALSE)))),VLOOKUP(X$3,'Tier 2 Allowances'!$B$14:$C$31,2,FALSE),0)</f>
        <v>0</v>
      </c>
      <c r="AA81" s="20">
        <f>IF(AND(NOT(ISBLANK(Z81)),ISBLANK(AB81),NOT(ISBLANK(VLOOKUP($F81,'Tier 2 Allowances'!$A$2:$M$6, 11,FALSE)))),VLOOKUP(Z$3,'Tier 2 Allowances'!$B$14:$C$31,2,FALSE),0)</f>
        <v>0</v>
      </c>
      <c r="AC81" s="20">
        <f>IF(AND(NOT(ISBLANK(AB81)),NOT(ISBLANK(VLOOKUP($F81,'Tier 2 Allowances'!$A$2:$M$6, 12,FALSE)))),VLOOKUP(AB$3,'Tier 2 Allowances'!$B$14:$C$31,2,FALSE),0)</f>
        <v>0</v>
      </c>
      <c r="AE81" s="20">
        <f>IF(AND(NOT(ISBLANK(AD81)),NOT(ISBLANK(VLOOKUP($F81,'Tier 2 Allowances'!$A$2:$M$6, 13,FALSE)))),VLOOKUP(AD$3,'Tier 2 Allowances'!$B$14:$C$31,2,FALSE),0)</f>
        <v>0</v>
      </c>
      <c r="AG81" s="20">
        <f>IF(AND(NOT(ISBLANK(AF81)),NOT(ISBLANK(VLOOKUP($F81,'Tier 2 Allowances'!$A$2:$M$6, 14,FALSE)))),VLOOKUP(AD$3,'Tier 2 Allowances'!$B$14:$C$31,2,FALSE),0)</f>
        <v>0</v>
      </c>
      <c r="AI81" s="20">
        <f>IF(AND(NOT(ISBLANK(AH81)),NOT(ISBLANK(VLOOKUP($F81,'Tier 2 Allowances'!$A$2:$M$6, 15,FALSE)))),VLOOKUP(AH$3,'Tier 2 Allowances'!$B$14:$C$31,2,FALSE),0)</f>
        <v>0</v>
      </c>
      <c r="AK81" s="20">
        <f>IF(AND(NOT(ISBLANK(AJ81)),NOT(ISBLANK(VLOOKUP($F81,'Tier 2 Allowances'!$A$2:$M$6, 18,FALSE)))),AJ81*VLOOKUP(AJ$3,'Tier 2 Allowances'!$B$14:$C$31,2,FALSE),0)</f>
        <v>0</v>
      </c>
      <c r="AM81" s="20">
        <f>IF(AND(NOT(ISBLANK(AL81)),NOT(ISBLANK(VLOOKUP($F81,'Tier 2 Allowances'!$A$2:$M$6, 17,FALSE)))),VLOOKUP(AL$3,'Tier 2 Allowances'!$B$14:$C$31,2,FALSE),0)</f>
        <v>0</v>
      </c>
      <c r="AO81" s="20">
        <f>IF(AND(NOT(ISBLANK(AN81)),NOT(ISBLANK(VLOOKUP($F81,'Tier 2 Allowances'!$A$2:$M$6, 18,FALSE)))),AN81*VLOOKUP(AN$3,'Tier 2 Allowances'!$B$14:$C$31,2,FALSE),0)</f>
        <v>0</v>
      </c>
      <c r="AQ81" s="20">
        <f>IF(AND(NOT(ISBLANK(AP81)),NOT(ISBLANK(VLOOKUP($F81,'Tier 2 Allowances'!$A$2:$M$6, 19,FALSE)))),AP81*VLOOKUP(AP$3,'Tier 2 Allowances'!$B$14:$C$31,2,FALSE),0)</f>
        <v>0</v>
      </c>
      <c r="AS81" s="20">
        <f>IF(AND(NOT(ISBLANK(AR81)),NOT(ISBLANK(VLOOKUP($F81,'Tier 2 Allowances'!$A$2:$M$6, 20,FALSE)))),VLOOKUP(AR$3,'Tier 2 Allowances'!$B$14:$C$31,2,FALSE),0)</f>
        <v>0</v>
      </c>
      <c r="AU81" s="20">
        <f>IF(AND(NOT(ISBLANK(AT81)),NOT(ISBLANK(VLOOKUP($F81,'Tier 2 Allowances'!$A$2:$W$6, 21,FALSE)))),VLOOKUP(AT$3,'Tier 2 Allowances'!$B$14:$C$34,2,FALSE),0)</f>
        <v>0</v>
      </c>
      <c r="AW81" s="20">
        <f>IF(AND(NOT(ISBLANK(AV81)),NOT(ISBLANK(VLOOKUP($F81,'Tier 2 Allowances'!$A$2:$W$6, 22,FALSE)))),VLOOKUP(AV$3,'Tier 2 Allowances'!$B$14:$C$34,2,FALSE),0)</f>
        <v>0</v>
      </c>
      <c r="AY81" s="20">
        <f>IF(AND(NOT(ISBLANK(AX81)),NOT(ISBLANK(VLOOKUP($F81,'Tier 2 Allowances'!$A$2:$W$6, 23,FALSE)))),VLOOKUP(AX$3,'Tier 2 Allowances'!$B$14:$C$34,2,FALSE),0)</f>
        <v>0</v>
      </c>
      <c r="BA81" s="22">
        <f t="shared" si="8"/>
        <v>14</v>
      </c>
      <c r="BC81" s="22">
        <f t="shared" si="9"/>
        <v>10</v>
      </c>
      <c r="BE81" s="22">
        <f t="shared" si="10"/>
        <v>0</v>
      </c>
      <c r="BG81" s="22">
        <f t="shared" si="11"/>
        <v>0</v>
      </c>
      <c r="BH81" s="20" t="str">
        <f t="shared" si="15"/>
        <v/>
      </c>
      <c r="BI81" s="22" t="str">
        <f t="shared" si="12"/>
        <v/>
      </c>
      <c r="BJ81" s="19"/>
      <c r="BK81" s="19"/>
      <c r="BL81" s="22" t="str">
        <f t="shared" si="13"/>
        <v/>
      </c>
      <c r="BM81" s="22" t="str">
        <f t="shared" si="14"/>
        <v/>
      </c>
      <c r="BN81" s="19"/>
      <c r="BO81" s="99"/>
    </row>
    <row r="82" spans="5:67" x14ac:dyDescent="0.2">
      <c r="E82" s="17"/>
      <c r="G82" s="20">
        <f>IF(ISBLANK(F82),0,VLOOKUP($F82,'Tier 2 Allowances'!$A$2:$B$6,2,FALSE))</f>
        <v>0</v>
      </c>
      <c r="K82" s="20">
        <f>IF(NOT(ISBLANK(VLOOKUP($F82,'Tier 2 Allowances'!$A$2:$T$6,3,FALSE))),IF(J82=2,2* VLOOKUP(J$3,'Tier 2 Allowances'!$B$14:$C$31,2,FALSE),(IF(NOT(ISBLANK(J82)), VLOOKUP(J$3,'Tier 2 Allowances'!$B$14:$C$31,2,FALSE),0))),0)</f>
        <v>0</v>
      </c>
      <c r="M82" s="20">
        <f>IF(NOT(ISBLANK(VLOOKUP($F82,'Tier 2 Allowances'!$A$2:$T$6,4,FALSE))),IF(L82=2,2* VLOOKUP(L$3,'Tier 2 Allowances'!$B$14:$C$31,2,FALSE),(IF(NOT(ISBLANK(L82)), VLOOKUP(L$3,'Tier 2 Allowances'!$B$14:$C$31,2,FALSE),0))),0)</f>
        <v>0</v>
      </c>
      <c r="O82" s="20">
        <f>IF(AND(NOT(ISBLANK(N82)),NOT(ISBLANK(VLOOKUP($F82,'Tier 2 Allowances'!$A$2:$M$6,5,FALSE)))),VLOOKUP(N$3,'Tier 2 Allowances'!$B$14:$C$31,2,FALSE),0)</f>
        <v>0</v>
      </c>
      <c r="Q82" s="20">
        <f>IF(AND(NOT(ISBLANK(P82)),ISBLANK(R82),NOT(ISBLANK(VLOOKUP($F82,'Tier 2 Allowances'!$A$2:$M$6,6,FALSE)))),VLOOKUP(P$3,'Tier 2 Allowances'!$B$14:$C$31,2,FALSE),0)</f>
        <v>0</v>
      </c>
      <c r="S82" s="20">
        <f>IF(AND(NOT(ISBLANK(R82)),NOT(ISBLANK(VLOOKUP($F82,'Tier 2 Allowances'!$A$2:$M$6,7,FALSE)))),VLOOKUP(R$3,'Tier 2 Allowances'!$B$14:$C$31,2,FALSE),0)</f>
        <v>0</v>
      </c>
      <c r="U82" s="20">
        <f>IF(AND(NOT(ISBLANK(T82)),NOT(ISBLANK(VLOOKUP($F82,'Tier 2 Allowances'!$A$2:$M$6,8,FALSE)))),VLOOKUP(T$3,'Tier 2 Allowances'!$B$14:$C$31,2,FALSE),0)</f>
        <v>0</v>
      </c>
      <c r="W82" s="20">
        <f>IF(AND(NOT(ISBLANK(V82)),ISBLANK(AB82),NOT(ISBLANK(VLOOKUP($F82,'Tier 2 Allowances'!$A$2:$M$6, 9,FALSE)))),VLOOKUP(V$3,'Tier 2 Allowances'!$B$14:$C$31,2,FALSE),0)</f>
        <v>0</v>
      </c>
      <c r="Y82" s="20">
        <f>IF(AND(NOT(ISBLANK(X82)),NOT(ISBLANK(VLOOKUP($F82,'Tier 2 Allowances'!$A$2:$M$6, 10,FALSE)))),VLOOKUP(X$3,'Tier 2 Allowances'!$B$14:$C$31,2,FALSE),0)</f>
        <v>0</v>
      </c>
      <c r="AA82" s="20">
        <f>IF(AND(NOT(ISBLANK(Z82)),ISBLANK(AB82),NOT(ISBLANK(VLOOKUP($F82,'Tier 2 Allowances'!$A$2:$M$6, 11,FALSE)))),VLOOKUP(Z$3,'Tier 2 Allowances'!$B$14:$C$31,2,FALSE),0)</f>
        <v>0</v>
      </c>
      <c r="AC82" s="20">
        <f>IF(AND(NOT(ISBLANK(AB82)),NOT(ISBLANK(VLOOKUP($F82,'Tier 2 Allowances'!$A$2:$M$6, 12,FALSE)))),VLOOKUP(AB$3,'Tier 2 Allowances'!$B$14:$C$31,2,FALSE),0)</f>
        <v>0</v>
      </c>
      <c r="AE82" s="20">
        <f>IF(AND(NOT(ISBLANK(AD82)),NOT(ISBLANK(VLOOKUP($F82,'Tier 2 Allowances'!$A$2:$M$6, 13,FALSE)))),VLOOKUP(AD$3,'Tier 2 Allowances'!$B$14:$C$31,2,FALSE),0)</f>
        <v>0</v>
      </c>
      <c r="AG82" s="20">
        <f>IF(AND(NOT(ISBLANK(AF82)),NOT(ISBLANK(VLOOKUP($F82,'Tier 2 Allowances'!$A$2:$M$6, 14,FALSE)))),VLOOKUP(AD$3,'Tier 2 Allowances'!$B$14:$C$31,2,FALSE),0)</f>
        <v>0</v>
      </c>
      <c r="AI82" s="20">
        <f>IF(AND(NOT(ISBLANK(AH82)),NOT(ISBLANK(VLOOKUP($F82,'Tier 2 Allowances'!$A$2:$M$6, 15,FALSE)))),VLOOKUP(AH$3,'Tier 2 Allowances'!$B$14:$C$31,2,FALSE),0)</f>
        <v>0</v>
      </c>
      <c r="AK82" s="20">
        <f>IF(AND(NOT(ISBLANK(AJ82)),NOT(ISBLANK(VLOOKUP($F82,'Tier 2 Allowances'!$A$2:$M$6, 18,FALSE)))),AJ82*VLOOKUP(AJ$3,'Tier 2 Allowances'!$B$14:$C$31,2,FALSE),0)</f>
        <v>0</v>
      </c>
      <c r="AM82" s="20">
        <f>IF(AND(NOT(ISBLANK(AL82)),NOT(ISBLANK(VLOOKUP($F82,'Tier 2 Allowances'!$A$2:$M$6, 17,FALSE)))),VLOOKUP(AL$3,'Tier 2 Allowances'!$B$14:$C$31,2,FALSE),0)</f>
        <v>0</v>
      </c>
      <c r="AO82" s="20">
        <f>IF(AND(NOT(ISBLANK(AN82)),NOT(ISBLANK(VLOOKUP($F82,'Tier 2 Allowances'!$A$2:$M$6, 18,FALSE)))),AN82*VLOOKUP(AN$3,'Tier 2 Allowances'!$B$14:$C$31,2,FALSE),0)</f>
        <v>0</v>
      </c>
      <c r="AQ82" s="20">
        <f>IF(AND(NOT(ISBLANK(AP82)),NOT(ISBLANK(VLOOKUP($F82,'Tier 2 Allowances'!$A$2:$M$6, 19,FALSE)))),AP82*VLOOKUP(AP$3,'Tier 2 Allowances'!$B$14:$C$31,2,FALSE),0)</f>
        <v>0</v>
      </c>
      <c r="AS82" s="20">
        <f>IF(AND(NOT(ISBLANK(AR82)),NOT(ISBLANK(VLOOKUP($F82,'Tier 2 Allowances'!$A$2:$M$6, 20,FALSE)))),VLOOKUP(AR$3,'Tier 2 Allowances'!$B$14:$C$31,2,FALSE),0)</f>
        <v>0</v>
      </c>
      <c r="AU82" s="20">
        <f>IF(AND(NOT(ISBLANK(AT82)),NOT(ISBLANK(VLOOKUP($F82,'Tier 2 Allowances'!$A$2:$W$6, 21,FALSE)))),VLOOKUP(AT$3,'Tier 2 Allowances'!$B$14:$C$34,2,FALSE),0)</f>
        <v>0</v>
      </c>
      <c r="AW82" s="20">
        <f>IF(AND(NOT(ISBLANK(AV82)),NOT(ISBLANK(VLOOKUP($F82,'Tier 2 Allowances'!$A$2:$W$6, 22,FALSE)))),VLOOKUP(AV$3,'Tier 2 Allowances'!$B$14:$C$34,2,FALSE),0)</f>
        <v>0</v>
      </c>
      <c r="AY82" s="20">
        <f>IF(AND(NOT(ISBLANK(AX82)),NOT(ISBLANK(VLOOKUP($F82,'Tier 2 Allowances'!$A$2:$W$6, 23,FALSE)))),VLOOKUP(AX$3,'Tier 2 Allowances'!$B$14:$C$34,2,FALSE),0)</f>
        <v>0</v>
      </c>
      <c r="BA82" s="22">
        <f t="shared" si="8"/>
        <v>14</v>
      </c>
      <c r="BC82" s="22">
        <f t="shared" si="9"/>
        <v>10</v>
      </c>
      <c r="BE82" s="22">
        <f t="shared" si="10"/>
        <v>0</v>
      </c>
      <c r="BG82" s="22">
        <f t="shared" si="11"/>
        <v>0</v>
      </c>
      <c r="BH82" s="20" t="str">
        <f t="shared" si="15"/>
        <v/>
      </c>
      <c r="BI82" s="22" t="str">
        <f t="shared" si="12"/>
        <v/>
      </c>
      <c r="BJ82" s="19"/>
      <c r="BK82" s="19"/>
      <c r="BL82" s="22" t="str">
        <f t="shared" si="13"/>
        <v/>
      </c>
      <c r="BM82" s="22" t="str">
        <f t="shared" si="14"/>
        <v/>
      </c>
      <c r="BN82" s="19"/>
      <c r="BO82" s="99"/>
    </row>
    <row r="83" spans="5:67" x14ac:dyDescent="0.2">
      <c r="E83" s="17"/>
      <c r="G83" s="20">
        <f>IF(ISBLANK(F83),0,VLOOKUP($F83,'Tier 2 Allowances'!$A$2:$B$6,2,FALSE))</f>
        <v>0</v>
      </c>
      <c r="K83" s="20">
        <f>IF(NOT(ISBLANK(VLOOKUP($F83,'Tier 2 Allowances'!$A$2:$T$6,3,FALSE))),IF(J83=2,2* VLOOKUP(J$3,'Tier 2 Allowances'!$B$14:$C$31,2,FALSE),(IF(NOT(ISBLANK(J83)), VLOOKUP(J$3,'Tier 2 Allowances'!$B$14:$C$31,2,FALSE),0))),0)</f>
        <v>0</v>
      </c>
      <c r="M83" s="20">
        <f>IF(NOT(ISBLANK(VLOOKUP($F83,'Tier 2 Allowances'!$A$2:$T$6,4,FALSE))),IF(L83=2,2* VLOOKUP(L$3,'Tier 2 Allowances'!$B$14:$C$31,2,FALSE),(IF(NOT(ISBLANK(L83)), VLOOKUP(L$3,'Tier 2 Allowances'!$B$14:$C$31,2,FALSE),0))),0)</f>
        <v>0</v>
      </c>
      <c r="O83" s="20">
        <f>IF(AND(NOT(ISBLANK(N83)),NOT(ISBLANK(VLOOKUP($F83,'Tier 2 Allowances'!$A$2:$M$6,5,FALSE)))),VLOOKUP(N$3,'Tier 2 Allowances'!$B$14:$C$31,2,FALSE),0)</f>
        <v>0</v>
      </c>
      <c r="Q83" s="20">
        <f>IF(AND(NOT(ISBLANK(P83)),ISBLANK(R83),NOT(ISBLANK(VLOOKUP($F83,'Tier 2 Allowances'!$A$2:$M$6,6,FALSE)))),VLOOKUP(P$3,'Tier 2 Allowances'!$B$14:$C$31,2,FALSE),0)</f>
        <v>0</v>
      </c>
      <c r="S83" s="20">
        <f>IF(AND(NOT(ISBLANK(R83)),NOT(ISBLANK(VLOOKUP($F83,'Tier 2 Allowances'!$A$2:$M$6,7,FALSE)))),VLOOKUP(R$3,'Tier 2 Allowances'!$B$14:$C$31,2,FALSE),0)</f>
        <v>0</v>
      </c>
      <c r="U83" s="20">
        <f>IF(AND(NOT(ISBLANK(T83)),NOT(ISBLANK(VLOOKUP($F83,'Tier 2 Allowances'!$A$2:$M$6,8,FALSE)))),VLOOKUP(T$3,'Tier 2 Allowances'!$B$14:$C$31,2,FALSE),0)</f>
        <v>0</v>
      </c>
      <c r="W83" s="20">
        <f>IF(AND(NOT(ISBLANK(V83)),ISBLANK(AB83),NOT(ISBLANK(VLOOKUP($F83,'Tier 2 Allowances'!$A$2:$M$6, 9,FALSE)))),VLOOKUP(V$3,'Tier 2 Allowances'!$B$14:$C$31,2,FALSE),0)</f>
        <v>0</v>
      </c>
      <c r="Y83" s="20">
        <f>IF(AND(NOT(ISBLANK(X83)),NOT(ISBLANK(VLOOKUP($F83,'Tier 2 Allowances'!$A$2:$M$6, 10,FALSE)))),VLOOKUP(X$3,'Tier 2 Allowances'!$B$14:$C$31,2,FALSE),0)</f>
        <v>0</v>
      </c>
      <c r="AA83" s="20">
        <f>IF(AND(NOT(ISBLANK(Z83)),ISBLANK(AB83),NOT(ISBLANK(VLOOKUP($F83,'Tier 2 Allowances'!$A$2:$M$6, 11,FALSE)))),VLOOKUP(Z$3,'Tier 2 Allowances'!$B$14:$C$31,2,FALSE),0)</f>
        <v>0</v>
      </c>
      <c r="AC83" s="20">
        <f>IF(AND(NOT(ISBLANK(AB83)),NOT(ISBLANK(VLOOKUP($F83,'Tier 2 Allowances'!$A$2:$M$6, 12,FALSE)))),VLOOKUP(AB$3,'Tier 2 Allowances'!$B$14:$C$31,2,FALSE),0)</f>
        <v>0</v>
      </c>
      <c r="AE83" s="20">
        <f>IF(AND(NOT(ISBLANK(AD83)),NOT(ISBLANK(VLOOKUP($F83,'Tier 2 Allowances'!$A$2:$M$6, 13,FALSE)))),VLOOKUP(AD$3,'Tier 2 Allowances'!$B$14:$C$31,2,FALSE),0)</f>
        <v>0</v>
      </c>
      <c r="AG83" s="20">
        <f>IF(AND(NOT(ISBLANK(AF83)),NOT(ISBLANK(VLOOKUP($F83,'Tier 2 Allowances'!$A$2:$M$6, 14,FALSE)))),VLOOKUP(AD$3,'Tier 2 Allowances'!$B$14:$C$31,2,FALSE),0)</f>
        <v>0</v>
      </c>
      <c r="AI83" s="20">
        <f>IF(AND(NOT(ISBLANK(AH83)),NOT(ISBLANK(VLOOKUP($F83,'Tier 2 Allowances'!$A$2:$M$6, 15,FALSE)))),VLOOKUP(AH$3,'Tier 2 Allowances'!$B$14:$C$31,2,FALSE),0)</f>
        <v>0</v>
      </c>
      <c r="AK83" s="20">
        <f>IF(AND(NOT(ISBLANK(AJ83)),NOT(ISBLANK(VLOOKUP($F83,'Tier 2 Allowances'!$A$2:$M$6, 18,FALSE)))),AJ83*VLOOKUP(AJ$3,'Tier 2 Allowances'!$B$14:$C$31,2,FALSE),0)</f>
        <v>0</v>
      </c>
      <c r="AM83" s="20">
        <f>IF(AND(NOT(ISBLANK(AL83)),NOT(ISBLANK(VLOOKUP($F83,'Tier 2 Allowances'!$A$2:$M$6, 17,FALSE)))),VLOOKUP(AL$3,'Tier 2 Allowances'!$B$14:$C$31,2,FALSE),0)</f>
        <v>0</v>
      </c>
      <c r="AO83" s="20">
        <f>IF(AND(NOT(ISBLANK(AN83)),NOT(ISBLANK(VLOOKUP($F83,'Tier 2 Allowances'!$A$2:$M$6, 18,FALSE)))),AN83*VLOOKUP(AN$3,'Tier 2 Allowances'!$B$14:$C$31,2,FALSE),0)</f>
        <v>0</v>
      </c>
      <c r="AQ83" s="20">
        <f>IF(AND(NOT(ISBLANK(AP83)),NOT(ISBLANK(VLOOKUP($F83,'Tier 2 Allowances'!$A$2:$M$6, 19,FALSE)))),AP83*VLOOKUP(AP$3,'Tier 2 Allowances'!$B$14:$C$31,2,FALSE),0)</f>
        <v>0</v>
      </c>
      <c r="AS83" s="20">
        <f>IF(AND(NOT(ISBLANK(AR83)),NOT(ISBLANK(VLOOKUP($F83,'Tier 2 Allowances'!$A$2:$M$6, 20,FALSE)))),VLOOKUP(AR$3,'Tier 2 Allowances'!$B$14:$C$31,2,FALSE),0)</f>
        <v>0</v>
      </c>
      <c r="AU83" s="20">
        <f>IF(AND(NOT(ISBLANK(AT83)),NOT(ISBLANK(VLOOKUP($F83,'Tier 2 Allowances'!$A$2:$W$6, 21,FALSE)))),VLOOKUP(AT$3,'Tier 2 Allowances'!$B$14:$C$34,2,FALSE),0)</f>
        <v>0</v>
      </c>
      <c r="AW83" s="20">
        <f>IF(AND(NOT(ISBLANK(AV83)),NOT(ISBLANK(VLOOKUP($F83,'Tier 2 Allowances'!$A$2:$W$6, 22,FALSE)))),VLOOKUP(AV$3,'Tier 2 Allowances'!$B$14:$C$34,2,FALSE),0)</f>
        <v>0</v>
      </c>
      <c r="AY83" s="20">
        <f>IF(AND(NOT(ISBLANK(AX83)),NOT(ISBLANK(VLOOKUP($F83,'Tier 2 Allowances'!$A$2:$W$6, 23,FALSE)))),VLOOKUP(AX$3,'Tier 2 Allowances'!$B$14:$C$34,2,FALSE),0)</f>
        <v>0</v>
      </c>
      <c r="BA83" s="22">
        <f t="shared" si="8"/>
        <v>14</v>
      </c>
      <c r="BC83" s="22">
        <f t="shared" si="9"/>
        <v>10</v>
      </c>
      <c r="BE83" s="22">
        <f t="shared" si="10"/>
        <v>0</v>
      </c>
      <c r="BG83" s="22">
        <f t="shared" si="11"/>
        <v>0</v>
      </c>
      <c r="BH83" s="20" t="str">
        <f t="shared" si="15"/>
        <v/>
      </c>
      <c r="BI83" s="22" t="str">
        <f t="shared" si="12"/>
        <v/>
      </c>
      <c r="BJ83" s="19"/>
      <c r="BK83" s="19"/>
      <c r="BL83" s="22" t="str">
        <f t="shared" si="13"/>
        <v/>
      </c>
      <c r="BM83" s="22" t="str">
        <f t="shared" si="14"/>
        <v/>
      </c>
      <c r="BN83" s="19"/>
      <c r="BO83" s="99"/>
    </row>
    <row r="84" spans="5:67" x14ac:dyDescent="0.2">
      <c r="E84" s="17"/>
      <c r="G84" s="20">
        <f>IF(ISBLANK(F84),0,VLOOKUP($F84,'Tier 2 Allowances'!$A$2:$B$6,2,FALSE))</f>
        <v>0</v>
      </c>
      <c r="K84" s="20">
        <f>IF(NOT(ISBLANK(VLOOKUP($F84,'Tier 2 Allowances'!$A$2:$T$6,3,FALSE))),IF(J84=2,2* VLOOKUP(J$3,'Tier 2 Allowances'!$B$14:$C$31,2,FALSE),(IF(NOT(ISBLANK(J84)), VLOOKUP(J$3,'Tier 2 Allowances'!$B$14:$C$31,2,FALSE),0))),0)</f>
        <v>0</v>
      </c>
      <c r="M84" s="20">
        <f>IF(NOT(ISBLANK(VLOOKUP($F84,'Tier 2 Allowances'!$A$2:$T$6,4,FALSE))),IF(L84=2,2* VLOOKUP(L$3,'Tier 2 Allowances'!$B$14:$C$31,2,FALSE),(IF(NOT(ISBLANK(L84)), VLOOKUP(L$3,'Tier 2 Allowances'!$B$14:$C$31,2,FALSE),0))),0)</f>
        <v>0</v>
      </c>
      <c r="O84" s="20">
        <f>IF(AND(NOT(ISBLANK(N84)),NOT(ISBLANK(VLOOKUP($F84,'Tier 2 Allowances'!$A$2:$M$6,5,FALSE)))),VLOOKUP(N$3,'Tier 2 Allowances'!$B$14:$C$31,2,FALSE),0)</f>
        <v>0</v>
      </c>
      <c r="Q84" s="20">
        <f>IF(AND(NOT(ISBLANK(P84)),ISBLANK(R84),NOT(ISBLANK(VLOOKUP($F84,'Tier 2 Allowances'!$A$2:$M$6,6,FALSE)))),VLOOKUP(P$3,'Tier 2 Allowances'!$B$14:$C$31,2,FALSE),0)</f>
        <v>0</v>
      </c>
      <c r="S84" s="20">
        <f>IF(AND(NOT(ISBLANK(R84)),NOT(ISBLANK(VLOOKUP($F84,'Tier 2 Allowances'!$A$2:$M$6,7,FALSE)))),VLOOKUP(R$3,'Tier 2 Allowances'!$B$14:$C$31,2,FALSE),0)</f>
        <v>0</v>
      </c>
      <c r="U84" s="20">
        <f>IF(AND(NOT(ISBLANK(T84)),NOT(ISBLANK(VLOOKUP($F84,'Tier 2 Allowances'!$A$2:$M$6,8,FALSE)))),VLOOKUP(T$3,'Tier 2 Allowances'!$B$14:$C$31,2,FALSE),0)</f>
        <v>0</v>
      </c>
      <c r="W84" s="20">
        <f>IF(AND(NOT(ISBLANK(V84)),ISBLANK(AB84),NOT(ISBLANK(VLOOKUP($F84,'Tier 2 Allowances'!$A$2:$M$6, 9,FALSE)))),VLOOKUP(V$3,'Tier 2 Allowances'!$B$14:$C$31,2,FALSE),0)</f>
        <v>0</v>
      </c>
      <c r="Y84" s="20">
        <f>IF(AND(NOT(ISBLANK(X84)),NOT(ISBLANK(VLOOKUP($F84,'Tier 2 Allowances'!$A$2:$M$6, 10,FALSE)))),VLOOKUP(X$3,'Tier 2 Allowances'!$B$14:$C$31,2,FALSE),0)</f>
        <v>0</v>
      </c>
      <c r="AA84" s="20">
        <f>IF(AND(NOT(ISBLANK(Z84)),ISBLANK(AB84),NOT(ISBLANK(VLOOKUP($F84,'Tier 2 Allowances'!$A$2:$M$6, 11,FALSE)))),VLOOKUP(Z$3,'Tier 2 Allowances'!$B$14:$C$31,2,FALSE),0)</f>
        <v>0</v>
      </c>
      <c r="AC84" s="20">
        <f>IF(AND(NOT(ISBLANK(AB84)),NOT(ISBLANK(VLOOKUP($F84,'Tier 2 Allowances'!$A$2:$M$6, 12,FALSE)))),VLOOKUP(AB$3,'Tier 2 Allowances'!$B$14:$C$31,2,FALSE),0)</f>
        <v>0</v>
      </c>
      <c r="AE84" s="20">
        <f>IF(AND(NOT(ISBLANK(AD84)),NOT(ISBLANK(VLOOKUP($F84,'Tier 2 Allowances'!$A$2:$M$6, 13,FALSE)))),VLOOKUP(AD$3,'Tier 2 Allowances'!$B$14:$C$31,2,FALSE),0)</f>
        <v>0</v>
      </c>
      <c r="AG84" s="20">
        <f>IF(AND(NOT(ISBLANK(AF84)),NOT(ISBLANK(VLOOKUP($F84,'Tier 2 Allowances'!$A$2:$M$6, 14,FALSE)))),VLOOKUP(AD$3,'Tier 2 Allowances'!$B$14:$C$31,2,FALSE),0)</f>
        <v>0</v>
      </c>
      <c r="AI84" s="20">
        <f>IF(AND(NOT(ISBLANK(AH84)),NOT(ISBLANK(VLOOKUP($F84,'Tier 2 Allowances'!$A$2:$M$6, 15,FALSE)))),VLOOKUP(AH$3,'Tier 2 Allowances'!$B$14:$C$31,2,FALSE),0)</f>
        <v>0</v>
      </c>
      <c r="AK84" s="20">
        <f>IF(AND(NOT(ISBLANK(AJ84)),NOT(ISBLANK(VLOOKUP($F84,'Tier 2 Allowances'!$A$2:$M$6, 18,FALSE)))),AJ84*VLOOKUP(AJ$3,'Tier 2 Allowances'!$B$14:$C$31,2,FALSE),0)</f>
        <v>0</v>
      </c>
      <c r="AM84" s="20">
        <f>IF(AND(NOT(ISBLANK(AL84)),NOT(ISBLANK(VLOOKUP($F84,'Tier 2 Allowances'!$A$2:$M$6, 17,FALSE)))),VLOOKUP(AL$3,'Tier 2 Allowances'!$B$14:$C$31,2,FALSE),0)</f>
        <v>0</v>
      </c>
      <c r="AO84" s="20">
        <f>IF(AND(NOT(ISBLANK(AN84)),NOT(ISBLANK(VLOOKUP($F84,'Tier 2 Allowances'!$A$2:$M$6, 18,FALSE)))),AN84*VLOOKUP(AN$3,'Tier 2 Allowances'!$B$14:$C$31,2,FALSE),0)</f>
        <v>0</v>
      </c>
      <c r="AQ84" s="20">
        <f>IF(AND(NOT(ISBLANK(AP84)),NOT(ISBLANK(VLOOKUP($F84,'Tier 2 Allowances'!$A$2:$M$6, 19,FALSE)))),AP84*VLOOKUP(AP$3,'Tier 2 Allowances'!$B$14:$C$31,2,FALSE),0)</f>
        <v>0</v>
      </c>
      <c r="AS84" s="20">
        <f>IF(AND(NOT(ISBLANK(AR84)),NOT(ISBLANK(VLOOKUP($F84,'Tier 2 Allowances'!$A$2:$M$6, 20,FALSE)))),VLOOKUP(AR$3,'Tier 2 Allowances'!$B$14:$C$31,2,FALSE),0)</f>
        <v>0</v>
      </c>
      <c r="AU84" s="20">
        <f>IF(AND(NOT(ISBLANK(AT84)),NOT(ISBLANK(VLOOKUP($F84,'Tier 2 Allowances'!$A$2:$W$6, 21,FALSE)))),VLOOKUP(AT$3,'Tier 2 Allowances'!$B$14:$C$34,2,FALSE),0)</f>
        <v>0</v>
      </c>
      <c r="AW84" s="20">
        <f>IF(AND(NOT(ISBLANK(AV84)),NOT(ISBLANK(VLOOKUP($F84,'Tier 2 Allowances'!$A$2:$W$6, 22,FALSE)))),VLOOKUP(AV$3,'Tier 2 Allowances'!$B$14:$C$34,2,FALSE),0)</f>
        <v>0</v>
      </c>
      <c r="AY84" s="20">
        <f>IF(AND(NOT(ISBLANK(AX84)),NOT(ISBLANK(VLOOKUP($F84,'Tier 2 Allowances'!$A$2:$W$6, 23,FALSE)))),VLOOKUP(AX$3,'Tier 2 Allowances'!$B$14:$C$34,2,FALSE),0)</f>
        <v>0</v>
      </c>
      <c r="BA84" s="22">
        <f t="shared" si="8"/>
        <v>14</v>
      </c>
      <c r="BC84" s="22">
        <f t="shared" si="9"/>
        <v>10</v>
      </c>
      <c r="BE84" s="22">
        <f t="shared" si="10"/>
        <v>0</v>
      </c>
      <c r="BG84" s="22">
        <f t="shared" si="11"/>
        <v>0</v>
      </c>
      <c r="BH84" s="20" t="str">
        <f t="shared" si="15"/>
        <v/>
      </c>
      <c r="BI84" s="22" t="str">
        <f t="shared" si="12"/>
        <v/>
      </c>
      <c r="BJ84" s="19"/>
      <c r="BK84" s="19"/>
      <c r="BL84" s="22" t="str">
        <f t="shared" si="13"/>
        <v/>
      </c>
      <c r="BM84" s="22" t="str">
        <f t="shared" si="14"/>
        <v/>
      </c>
      <c r="BN84" s="19"/>
      <c r="BO84" s="99"/>
    </row>
    <row r="85" spans="5:67" x14ac:dyDescent="0.2">
      <c r="E85" s="17"/>
      <c r="G85" s="20">
        <f>IF(ISBLANK(F85),0,VLOOKUP($F85,'Tier 2 Allowances'!$A$2:$B$6,2,FALSE))</f>
        <v>0</v>
      </c>
      <c r="K85" s="20">
        <f>IF(NOT(ISBLANK(VLOOKUP($F85,'Tier 2 Allowances'!$A$2:$T$6,3,FALSE))),IF(J85=2,2* VLOOKUP(J$3,'Tier 2 Allowances'!$B$14:$C$31,2,FALSE),(IF(NOT(ISBLANK(J85)), VLOOKUP(J$3,'Tier 2 Allowances'!$B$14:$C$31,2,FALSE),0))),0)</f>
        <v>0</v>
      </c>
      <c r="M85" s="20">
        <f>IF(NOT(ISBLANK(VLOOKUP($F85,'Tier 2 Allowances'!$A$2:$T$6,4,FALSE))),IF(L85=2,2* VLOOKUP(L$3,'Tier 2 Allowances'!$B$14:$C$31,2,FALSE),(IF(NOT(ISBLANK(L85)), VLOOKUP(L$3,'Tier 2 Allowances'!$B$14:$C$31,2,FALSE),0))),0)</f>
        <v>0</v>
      </c>
      <c r="O85" s="20">
        <f>IF(AND(NOT(ISBLANK(N85)),NOT(ISBLANK(VLOOKUP($F85,'Tier 2 Allowances'!$A$2:$M$6,5,FALSE)))),VLOOKUP(N$3,'Tier 2 Allowances'!$B$14:$C$31,2,FALSE),0)</f>
        <v>0</v>
      </c>
      <c r="Q85" s="20">
        <f>IF(AND(NOT(ISBLANK(P85)),ISBLANK(R85),NOT(ISBLANK(VLOOKUP($F85,'Tier 2 Allowances'!$A$2:$M$6,6,FALSE)))),VLOOKUP(P$3,'Tier 2 Allowances'!$B$14:$C$31,2,FALSE),0)</f>
        <v>0</v>
      </c>
      <c r="S85" s="20">
        <f>IF(AND(NOT(ISBLANK(R85)),NOT(ISBLANK(VLOOKUP($F85,'Tier 2 Allowances'!$A$2:$M$6,7,FALSE)))),VLOOKUP(R$3,'Tier 2 Allowances'!$B$14:$C$31,2,FALSE),0)</f>
        <v>0</v>
      </c>
      <c r="U85" s="20">
        <f>IF(AND(NOT(ISBLANK(T85)),NOT(ISBLANK(VLOOKUP($F85,'Tier 2 Allowances'!$A$2:$M$6,8,FALSE)))),VLOOKUP(T$3,'Tier 2 Allowances'!$B$14:$C$31,2,FALSE),0)</f>
        <v>0</v>
      </c>
      <c r="W85" s="20">
        <f>IF(AND(NOT(ISBLANK(V85)),ISBLANK(AB85),NOT(ISBLANK(VLOOKUP($F85,'Tier 2 Allowances'!$A$2:$M$6, 9,FALSE)))),VLOOKUP(V$3,'Tier 2 Allowances'!$B$14:$C$31,2,FALSE),0)</f>
        <v>0</v>
      </c>
      <c r="Y85" s="20">
        <f>IF(AND(NOT(ISBLANK(X85)),NOT(ISBLANK(VLOOKUP($F85,'Tier 2 Allowances'!$A$2:$M$6, 10,FALSE)))),VLOOKUP(X$3,'Tier 2 Allowances'!$B$14:$C$31,2,FALSE),0)</f>
        <v>0</v>
      </c>
      <c r="AA85" s="20">
        <f>IF(AND(NOT(ISBLANK(Z85)),ISBLANK(AB85),NOT(ISBLANK(VLOOKUP($F85,'Tier 2 Allowances'!$A$2:$M$6, 11,FALSE)))),VLOOKUP(Z$3,'Tier 2 Allowances'!$B$14:$C$31,2,FALSE),0)</f>
        <v>0</v>
      </c>
      <c r="AC85" s="20">
        <f>IF(AND(NOT(ISBLANK(AB85)),NOT(ISBLANK(VLOOKUP($F85,'Tier 2 Allowances'!$A$2:$M$6, 12,FALSE)))),VLOOKUP(AB$3,'Tier 2 Allowances'!$B$14:$C$31,2,FALSE),0)</f>
        <v>0</v>
      </c>
      <c r="AE85" s="20">
        <f>IF(AND(NOT(ISBLANK(AD85)),NOT(ISBLANK(VLOOKUP($F85,'Tier 2 Allowances'!$A$2:$M$6, 13,FALSE)))),VLOOKUP(AD$3,'Tier 2 Allowances'!$B$14:$C$31,2,FALSE),0)</f>
        <v>0</v>
      </c>
      <c r="AG85" s="20">
        <f>IF(AND(NOT(ISBLANK(AF85)),NOT(ISBLANK(VLOOKUP($F85,'Tier 2 Allowances'!$A$2:$M$6, 14,FALSE)))),VLOOKUP(AD$3,'Tier 2 Allowances'!$B$14:$C$31,2,FALSE),0)</f>
        <v>0</v>
      </c>
      <c r="AI85" s="20">
        <f>IF(AND(NOT(ISBLANK(AH85)),NOT(ISBLANK(VLOOKUP($F85,'Tier 2 Allowances'!$A$2:$M$6, 15,FALSE)))),VLOOKUP(AH$3,'Tier 2 Allowances'!$B$14:$C$31,2,FALSE),0)</f>
        <v>0</v>
      </c>
      <c r="AK85" s="20">
        <f>IF(AND(NOT(ISBLANK(AJ85)),NOT(ISBLANK(VLOOKUP($F85,'Tier 2 Allowances'!$A$2:$M$6, 18,FALSE)))),AJ85*VLOOKUP(AJ$3,'Tier 2 Allowances'!$B$14:$C$31,2,FALSE),0)</f>
        <v>0</v>
      </c>
      <c r="AM85" s="20">
        <f>IF(AND(NOT(ISBLANK(AL85)),NOT(ISBLANK(VLOOKUP($F85,'Tier 2 Allowances'!$A$2:$M$6, 17,FALSE)))),VLOOKUP(AL$3,'Tier 2 Allowances'!$B$14:$C$31,2,FALSE),0)</f>
        <v>0</v>
      </c>
      <c r="AO85" s="20">
        <f>IF(AND(NOT(ISBLANK(AN85)),NOT(ISBLANK(VLOOKUP($F85,'Tier 2 Allowances'!$A$2:$M$6, 18,FALSE)))),AN85*VLOOKUP(AN$3,'Tier 2 Allowances'!$B$14:$C$31,2,FALSE),0)</f>
        <v>0</v>
      </c>
      <c r="AQ85" s="20">
        <f>IF(AND(NOT(ISBLANK(AP85)),NOT(ISBLANK(VLOOKUP($F85,'Tier 2 Allowances'!$A$2:$M$6, 19,FALSE)))),AP85*VLOOKUP(AP$3,'Tier 2 Allowances'!$B$14:$C$31,2,FALSE),0)</f>
        <v>0</v>
      </c>
      <c r="AS85" s="20">
        <f>IF(AND(NOT(ISBLANK(AR85)),NOT(ISBLANK(VLOOKUP($F85,'Tier 2 Allowances'!$A$2:$M$6, 20,FALSE)))),VLOOKUP(AR$3,'Tier 2 Allowances'!$B$14:$C$31,2,FALSE),0)</f>
        <v>0</v>
      </c>
      <c r="AU85" s="20">
        <f>IF(AND(NOT(ISBLANK(AT85)),NOT(ISBLANK(VLOOKUP($F85,'Tier 2 Allowances'!$A$2:$W$6, 21,FALSE)))),VLOOKUP(AT$3,'Tier 2 Allowances'!$B$14:$C$34,2,FALSE),0)</f>
        <v>0</v>
      </c>
      <c r="AW85" s="20">
        <f>IF(AND(NOT(ISBLANK(AV85)),NOT(ISBLANK(VLOOKUP($F85,'Tier 2 Allowances'!$A$2:$W$6, 22,FALSE)))),VLOOKUP(AV$3,'Tier 2 Allowances'!$B$14:$C$34,2,FALSE),0)</f>
        <v>0</v>
      </c>
      <c r="AY85" s="20">
        <f>IF(AND(NOT(ISBLANK(AX85)),NOT(ISBLANK(VLOOKUP($F85,'Tier 2 Allowances'!$A$2:$W$6, 23,FALSE)))),VLOOKUP(AX$3,'Tier 2 Allowances'!$B$14:$C$34,2,FALSE),0)</f>
        <v>0</v>
      </c>
      <c r="BA85" s="22">
        <f t="shared" si="8"/>
        <v>14</v>
      </c>
      <c r="BC85" s="22">
        <f t="shared" si="9"/>
        <v>10</v>
      </c>
      <c r="BE85" s="22">
        <f t="shared" si="10"/>
        <v>0</v>
      </c>
      <c r="BG85" s="22">
        <f t="shared" si="11"/>
        <v>0</v>
      </c>
      <c r="BH85" s="20" t="str">
        <f t="shared" si="15"/>
        <v/>
      </c>
      <c r="BI85" s="22" t="str">
        <f t="shared" si="12"/>
        <v/>
      </c>
      <c r="BJ85" s="19"/>
      <c r="BK85" s="19"/>
      <c r="BL85" s="22" t="str">
        <f t="shared" si="13"/>
        <v/>
      </c>
      <c r="BM85" s="22" t="str">
        <f t="shared" si="14"/>
        <v/>
      </c>
      <c r="BN85" s="19"/>
      <c r="BO85" s="99"/>
    </row>
    <row r="86" spans="5:67" x14ac:dyDescent="0.2">
      <c r="E86" s="17"/>
      <c r="G86" s="20">
        <f>IF(ISBLANK(F86),0,VLOOKUP($F86,'Tier 2 Allowances'!$A$2:$B$6,2,FALSE))</f>
        <v>0</v>
      </c>
      <c r="K86" s="20">
        <f>IF(NOT(ISBLANK(VLOOKUP($F86,'Tier 2 Allowances'!$A$2:$T$6,3,FALSE))),IF(J86=2,2* VLOOKUP(J$3,'Tier 2 Allowances'!$B$14:$C$31,2,FALSE),(IF(NOT(ISBLANK(J86)), VLOOKUP(J$3,'Tier 2 Allowances'!$B$14:$C$31,2,FALSE),0))),0)</f>
        <v>0</v>
      </c>
      <c r="M86" s="20">
        <f>IF(NOT(ISBLANK(VLOOKUP($F86,'Tier 2 Allowances'!$A$2:$T$6,4,FALSE))),IF(L86=2,2* VLOOKUP(L$3,'Tier 2 Allowances'!$B$14:$C$31,2,FALSE),(IF(NOT(ISBLANK(L86)), VLOOKUP(L$3,'Tier 2 Allowances'!$B$14:$C$31,2,FALSE),0))),0)</f>
        <v>0</v>
      </c>
      <c r="O86" s="20">
        <f>IF(AND(NOT(ISBLANK(N86)),NOT(ISBLANK(VLOOKUP($F86,'Tier 2 Allowances'!$A$2:$M$6,5,FALSE)))),VLOOKUP(N$3,'Tier 2 Allowances'!$B$14:$C$31,2,FALSE),0)</f>
        <v>0</v>
      </c>
      <c r="Q86" s="20">
        <f>IF(AND(NOT(ISBLANK(P86)),ISBLANK(R86),NOT(ISBLANK(VLOOKUP($F86,'Tier 2 Allowances'!$A$2:$M$6,6,FALSE)))),VLOOKUP(P$3,'Tier 2 Allowances'!$B$14:$C$31,2,FALSE),0)</f>
        <v>0</v>
      </c>
      <c r="S86" s="20">
        <f>IF(AND(NOT(ISBLANK(R86)),NOT(ISBLANK(VLOOKUP($F86,'Tier 2 Allowances'!$A$2:$M$6,7,FALSE)))),VLOOKUP(R$3,'Tier 2 Allowances'!$B$14:$C$31,2,FALSE),0)</f>
        <v>0</v>
      </c>
      <c r="U86" s="20">
        <f>IF(AND(NOT(ISBLANK(T86)),NOT(ISBLANK(VLOOKUP($F86,'Tier 2 Allowances'!$A$2:$M$6,8,FALSE)))),VLOOKUP(T$3,'Tier 2 Allowances'!$B$14:$C$31,2,FALSE),0)</f>
        <v>0</v>
      </c>
      <c r="W86" s="20">
        <f>IF(AND(NOT(ISBLANK(V86)),ISBLANK(AB86),NOT(ISBLANK(VLOOKUP($F86,'Tier 2 Allowances'!$A$2:$M$6, 9,FALSE)))),VLOOKUP(V$3,'Tier 2 Allowances'!$B$14:$C$31,2,FALSE),0)</f>
        <v>0</v>
      </c>
      <c r="Y86" s="20">
        <f>IF(AND(NOT(ISBLANK(X86)),NOT(ISBLANK(VLOOKUP($F86,'Tier 2 Allowances'!$A$2:$M$6, 10,FALSE)))),VLOOKUP(X$3,'Tier 2 Allowances'!$B$14:$C$31,2,FALSE),0)</f>
        <v>0</v>
      </c>
      <c r="AA86" s="20">
        <f>IF(AND(NOT(ISBLANK(Z86)),ISBLANK(AB86),NOT(ISBLANK(VLOOKUP($F86,'Tier 2 Allowances'!$A$2:$M$6, 11,FALSE)))),VLOOKUP(Z$3,'Tier 2 Allowances'!$B$14:$C$31,2,FALSE),0)</f>
        <v>0</v>
      </c>
      <c r="AC86" s="20">
        <f>IF(AND(NOT(ISBLANK(AB86)),NOT(ISBLANK(VLOOKUP($F86,'Tier 2 Allowances'!$A$2:$M$6, 12,FALSE)))),VLOOKUP(AB$3,'Tier 2 Allowances'!$B$14:$C$31,2,FALSE),0)</f>
        <v>0</v>
      </c>
      <c r="AE86" s="20">
        <f>IF(AND(NOT(ISBLANK(AD86)),NOT(ISBLANK(VLOOKUP($F86,'Tier 2 Allowances'!$A$2:$M$6, 13,FALSE)))),VLOOKUP(AD$3,'Tier 2 Allowances'!$B$14:$C$31,2,FALSE),0)</f>
        <v>0</v>
      </c>
      <c r="AG86" s="20">
        <f>IF(AND(NOT(ISBLANK(AF86)),NOT(ISBLANK(VLOOKUP($F86,'Tier 2 Allowances'!$A$2:$M$6, 14,FALSE)))),VLOOKUP(AD$3,'Tier 2 Allowances'!$B$14:$C$31,2,FALSE),0)</f>
        <v>0</v>
      </c>
      <c r="AI86" s="20">
        <f>IF(AND(NOT(ISBLANK(AH86)),NOT(ISBLANK(VLOOKUP($F86,'Tier 2 Allowances'!$A$2:$M$6, 15,FALSE)))),VLOOKUP(AH$3,'Tier 2 Allowances'!$B$14:$C$31,2,FALSE),0)</f>
        <v>0</v>
      </c>
      <c r="AK86" s="20">
        <f>IF(AND(NOT(ISBLANK(AJ86)),NOT(ISBLANK(VLOOKUP($F86,'Tier 2 Allowances'!$A$2:$M$6, 18,FALSE)))),AJ86*VLOOKUP(AJ$3,'Tier 2 Allowances'!$B$14:$C$31,2,FALSE),0)</f>
        <v>0</v>
      </c>
      <c r="AM86" s="20">
        <f>IF(AND(NOT(ISBLANK(AL86)),NOT(ISBLANK(VLOOKUP($F86,'Tier 2 Allowances'!$A$2:$M$6, 17,FALSE)))),VLOOKUP(AL$3,'Tier 2 Allowances'!$B$14:$C$31,2,FALSE),0)</f>
        <v>0</v>
      </c>
      <c r="AO86" s="20">
        <f>IF(AND(NOT(ISBLANK(AN86)),NOT(ISBLANK(VLOOKUP($F86,'Tier 2 Allowances'!$A$2:$M$6, 18,FALSE)))),AN86*VLOOKUP(AN$3,'Tier 2 Allowances'!$B$14:$C$31,2,FALSE),0)</f>
        <v>0</v>
      </c>
      <c r="AQ86" s="20">
        <f>IF(AND(NOT(ISBLANK(AP86)),NOT(ISBLANK(VLOOKUP($F86,'Tier 2 Allowances'!$A$2:$M$6, 19,FALSE)))),AP86*VLOOKUP(AP$3,'Tier 2 Allowances'!$B$14:$C$31,2,FALSE),0)</f>
        <v>0</v>
      </c>
      <c r="AS86" s="20">
        <f>IF(AND(NOT(ISBLANK(AR86)),NOT(ISBLANK(VLOOKUP($F86,'Tier 2 Allowances'!$A$2:$M$6, 20,FALSE)))),VLOOKUP(AR$3,'Tier 2 Allowances'!$B$14:$C$31,2,FALSE),0)</f>
        <v>0</v>
      </c>
      <c r="AU86" s="20">
        <f>IF(AND(NOT(ISBLANK(AT86)),NOT(ISBLANK(VLOOKUP($F86,'Tier 2 Allowances'!$A$2:$W$6, 21,FALSE)))),VLOOKUP(AT$3,'Tier 2 Allowances'!$B$14:$C$34,2,FALSE),0)</f>
        <v>0</v>
      </c>
      <c r="AW86" s="20">
        <f>IF(AND(NOT(ISBLANK(AV86)),NOT(ISBLANK(VLOOKUP($F86,'Tier 2 Allowances'!$A$2:$W$6, 22,FALSE)))),VLOOKUP(AV$3,'Tier 2 Allowances'!$B$14:$C$34,2,FALSE),0)</f>
        <v>0</v>
      </c>
      <c r="AY86" s="20">
        <f>IF(AND(NOT(ISBLANK(AX86)),NOT(ISBLANK(VLOOKUP($F86,'Tier 2 Allowances'!$A$2:$W$6, 23,FALSE)))),VLOOKUP(AX$3,'Tier 2 Allowances'!$B$14:$C$34,2,FALSE),0)</f>
        <v>0</v>
      </c>
      <c r="BA86" s="22">
        <f t="shared" si="8"/>
        <v>14</v>
      </c>
      <c r="BC86" s="22">
        <f t="shared" si="9"/>
        <v>10</v>
      </c>
      <c r="BE86" s="22">
        <f t="shared" si="10"/>
        <v>0</v>
      </c>
      <c r="BG86" s="22">
        <f t="shared" si="11"/>
        <v>0</v>
      </c>
      <c r="BH86" s="20" t="str">
        <f t="shared" si="15"/>
        <v/>
      </c>
      <c r="BI86" s="22" t="str">
        <f t="shared" si="12"/>
        <v/>
      </c>
      <c r="BJ86" s="19"/>
      <c r="BK86" s="19"/>
      <c r="BL86" s="22" t="str">
        <f t="shared" si="13"/>
        <v/>
      </c>
      <c r="BM86" s="22" t="str">
        <f t="shared" si="14"/>
        <v/>
      </c>
      <c r="BN86" s="19"/>
      <c r="BO86" s="99"/>
    </row>
    <row r="87" spans="5:67" x14ac:dyDescent="0.2">
      <c r="E87" s="17"/>
      <c r="G87" s="20">
        <f>IF(ISBLANK(F87),0,VLOOKUP($F87,'Tier 2 Allowances'!$A$2:$B$6,2,FALSE))</f>
        <v>0</v>
      </c>
      <c r="K87" s="20">
        <f>IF(NOT(ISBLANK(VLOOKUP($F87,'Tier 2 Allowances'!$A$2:$T$6,3,FALSE))),IF(J87=2,2* VLOOKUP(J$3,'Tier 2 Allowances'!$B$14:$C$31,2,FALSE),(IF(NOT(ISBLANK(J87)), VLOOKUP(J$3,'Tier 2 Allowances'!$B$14:$C$31,2,FALSE),0))),0)</f>
        <v>0</v>
      </c>
      <c r="M87" s="20">
        <f>IF(NOT(ISBLANK(VLOOKUP($F87,'Tier 2 Allowances'!$A$2:$T$6,4,FALSE))),IF(L87=2,2* VLOOKUP(L$3,'Tier 2 Allowances'!$B$14:$C$31,2,FALSE),(IF(NOT(ISBLANK(L87)), VLOOKUP(L$3,'Tier 2 Allowances'!$B$14:$C$31,2,FALSE),0))),0)</f>
        <v>0</v>
      </c>
      <c r="O87" s="20">
        <f>IF(AND(NOT(ISBLANK(N87)),NOT(ISBLANK(VLOOKUP($F87,'Tier 2 Allowances'!$A$2:$M$6,5,FALSE)))),VLOOKUP(N$3,'Tier 2 Allowances'!$B$14:$C$31,2,FALSE),0)</f>
        <v>0</v>
      </c>
      <c r="Q87" s="20">
        <f>IF(AND(NOT(ISBLANK(P87)),ISBLANK(R87),NOT(ISBLANK(VLOOKUP($F87,'Tier 2 Allowances'!$A$2:$M$6,6,FALSE)))),VLOOKUP(P$3,'Tier 2 Allowances'!$B$14:$C$31,2,FALSE),0)</f>
        <v>0</v>
      </c>
      <c r="S87" s="20">
        <f>IF(AND(NOT(ISBLANK(R87)),NOT(ISBLANK(VLOOKUP($F87,'Tier 2 Allowances'!$A$2:$M$6,7,FALSE)))),VLOOKUP(R$3,'Tier 2 Allowances'!$B$14:$C$31,2,FALSE),0)</f>
        <v>0</v>
      </c>
      <c r="U87" s="20">
        <f>IF(AND(NOT(ISBLANK(T87)),NOT(ISBLANK(VLOOKUP($F87,'Tier 2 Allowances'!$A$2:$M$6,8,FALSE)))),VLOOKUP(T$3,'Tier 2 Allowances'!$B$14:$C$31,2,FALSE),0)</f>
        <v>0</v>
      </c>
      <c r="W87" s="20">
        <f>IF(AND(NOT(ISBLANK(V87)),ISBLANK(AB87),NOT(ISBLANK(VLOOKUP($F87,'Tier 2 Allowances'!$A$2:$M$6, 9,FALSE)))),VLOOKUP(V$3,'Tier 2 Allowances'!$B$14:$C$31,2,FALSE),0)</f>
        <v>0</v>
      </c>
      <c r="Y87" s="20">
        <f>IF(AND(NOT(ISBLANK(X87)),NOT(ISBLANK(VLOOKUP($F87,'Tier 2 Allowances'!$A$2:$M$6, 10,FALSE)))),VLOOKUP(X$3,'Tier 2 Allowances'!$B$14:$C$31,2,FALSE),0)</f>
        <v>0</v>
      </c>
      <c r="AA87" s="20">
        <f>IF(AND(NOT(ISBLANK(Z87)),ISBLANK(AB87),NOT(ISBLANK(VLOOKUP($F87,'Tier 2 Allowances'!$A$2:$M$6, 11,FALSE)))),VLOOKUP(Z$3,'Tier 2 Allowances'!$B$14:$C$31,2,FALSE),0)</f>
        <v>0</v>
      </c>
      <c r="AC87" s="20">
        <f>IF(AND(NOT(ISBLANK(AB87)),NOT(ISBLANK(VLOOKUP($F87,'Tier 2 Allowances'!$A$2:$M$6, 12,FALSE)))),VLOOKUP(AB$3,'Tier 2 Allowances'!$B$14:$C$31,2,FALSE),0)</f>
        <v>0</v>
      </c>
      <c r="AE87" s="20">
        <f>IF(AND(NOT(ISBLANK(AD87)),NOT(ISBLANK(VLOOKUP($F87,'Tier 2 Allowances'!$A$2:$M$6, 13,FALSE)))),VLOOKUP(AD$3,'Tier 2 Allowances'!$B$14:$C$31,2,FALSE),0)</f>
        <v>0</v>
      </c>
      <c r="AG87" s="20">
        <f>IF(AND(NOT(ISBLANK(AF87)),NOT(ISBLANK(VLOOKUP($F87,'Tier 2 Allowances'!$A$2:$M$6, 14,FALSE)))),VLOOKUP(AD$3,'Tier 2 Allowances'!$B$14:$C$31,2,FALSE),0)</f>
        <v>0</v>
      </c>
      <c r="AI87" s="20">
        <f>IF(AND(NOT(ISBLANK(AH87)),NOT(ISBLANK(VLOOKUP($F87,'Tier 2 Allowances'!$A$2:$M$6, 15,FALSE)))),VLOOKUP(AH$3,'Tier 2 Allowances'!$B$14:$C$31,2,FALSE),0)</f>
        <v>0</v>
      </c>
      <c r="AK87" s="20">
        <f>IF(AND(NOT(ISBLANK(AJ87)),NOT(ISBLANK(VLOOKUP($F87,'Tier 2 Allowances'!$A$2:$M$6, 18,FALSE)))),AJ87*VLOOKUP(AJ$3,'Tier 2 Allowances'!$B$14:$C$31,2,FALSE),0)</f>
        <v>0</v>
      </c>
      <c r="AM87" s="20">
        <f>IF(AND(NOT(ISBLANK(AL87)),NOT(ISBLANK(VLOOKUP($F87,'Tier 2 Allowances'!$A$2:$M$6, 17,FALSE)))),VLOOKUP(AL$3,'Tier 2 Allowances'!$B$14:$C$31,2,FALSE),0)</f>
        <v>0</v>
      </c>
      <c r="AO87" s="20">
        <f>IF(AND(NOT(ISBLANK(AN87)),NOT(ISBLANK(VLOOKUP($F87,'Tier 2 Allowances'!$A$2:$M$6, 18,FALSE)))),AN87*VLOOKUP(AN$3,'Tier 2 Allowances'!$B$14:$C$31,2,FALSE),0)</f>
        <v>0</v>
      </c>
      <c r="AQ87" s="20">
        <f>IF(AND(NOT(ISBLANK(AP87)),NOT(ISBLANK(VLOOKUP($F87,'Tier 2 Allowances'!$A$2:$M$6, 19,FALSE)))),AP87*VLOOKUP(AP$3,'Tier 2 Allowances'!$B$14:$C$31,2,FALSE),0)</f>
        <v>0</v>
      </c>
      <c r="AS87" s="20">
        <f>IF(AND(NOT(ISBLANK(AR87)),NOT(ISBLANK(VLOOKUP($F87,'Tier 2 Allowances'!$A$2:$M$6, 20,FALSE)))),VLOOKUP(AR$3,'Tier 2 Allowances'!$B$14:$C$31,2,FALSE),0)</f>
        <v>0</v>
      </c>
      <c r="AU87" s="20">
        <f>IF(AND(NOT(ISBLANK(AT87)),NOT(ISBLANK(VLOOKUP($F87,'Tier 2 Allowances'!$A$2:$W$6, 21,FALSE)))),VLOOKUP(AT$3,'Tier 2 Allowances'!$B$14:$C$34,2,FALSE),0)</f>
        <v>0</v>
      </c>
      <c r="AW87" s="20">
        <f>IF(AND(NOT(ISBLANK(AV87)),NOT(ISBLANK(VLOOKUP($F87,'Tier 2 Allowances'!$A$2:$W$6, 22,FALSE)))),VLOOKUP(AV$3,'Tier 2 Allowances'!$B$14:$C$34,2,FALSE),0)</f>
        <v>0</v>
      </c>
      <c r="AY87" s="20">
        <f>IF(AND(NOT(ISBLANK(AX87)),NOT(ISBLANK(VLOOKUP($F87,'Tier 2 Allowances'!$A$2:$W$6, 23,FALSE)))),VLOOKUP(AX$3,'Tier 2 Allowances'!$B$14:$C$34,2,FALSE),0)</f>
        <v>0</v>
      </c>
      <c r="BA87" s="22">
        <f t="shared" si="8"/>
        <v>14</v>
      </c>
      <c r="BC87" s="22">
        <f t="shared" si="9"/>
        <v>10</v>
      </c>
      <c r="BE87" s="22">
        <f t="shared" si="10"/>
        <v>0</v>
      </c>
      <c r="BG87" s="22">
        <f t="shared" si="11"/>
        <v>0</v>
      </c>
      <c r="BH87" s="20" t="str">
        <f t="shared" si="15"/>
        <v/>
      </c>
      <c r="BI87" s="22" t="str">
        <f t="shared" si="12"/>
        <v/>
      </c>
      <c r="BJ87" s="19"/>
      <c r="BK87" s="19"/>
      <c r="BL87" s="22" t="str">
        <f t="shared" si="13"/>
        <v/>
      </c>
      <c r="BM87" s="22" t="str">
        <f t="shared" si="14"/>
        <v/>
      </c>
      <c r="BN87" s="19"/>
      <c r="BO87" s="99"/>
    </row>
    <row r="88" spans="5:67" x14ac:dyDescent="0.2">
      <c r="E88" s="17"/>
      <c r="G88" s="20">
        <f>IF(ISBLANK(F88),0,VLOOKUP($F88,'Tier 2 Allowances'!$A$2:$B$6,2,FALSE))</f>
        <v>0</v>
      </c>
      <c r="K88" s="20">
        <f>IF(NOT(ISBLANK(VLOOKUP($F88,'Tier 2 Allowances'!$A$2:$T$6,3,FALSE))),IF(J88=2,2* VLOOKUP(J$3,'Tier 2 Allowances'!$B$14:$C$31,2,FALSE),(IF(NOT(ISBLANK(J88)), VLOOKUP(J$3,'Tier 2 Allowances'!$B$14:$C$31,2,FALSE),0))),0)</f>
        <v>0</v>
      </c>
      <c r="M88" s="20">
        <f>IF(NOT(ISBLANK(VLOOKUP($F88,'Tier 2 Allowances'!$A$2:$T$6,4,FALSE))),IF(L88=2,2* VLOOKUP(L$3,'Tier 2 Allowances'!$B$14:$C$31,2,FALSE),(IF(NOT(ISBLANK(L88)), VLOOKUP(L$3,'Tier 2 Allowances'!$B$14:$C$31,2,FALSE),0))),0)</f>
        <v>0</v>
      </c>
      <c r="O88" s="20">
        <f>IF(AND(NOT(ISBLANK(N88)),NOT(ISBLANK(VLOOKUP($F88,'Tier 2 Allowances'!$A$2:$M$6,5,FALSE)))),VLOOKUP(N$3,'Tier 2 Allowances'!$B$14:$C$31,2,FALSE),0)</f>
        <v>0</v>
      </c>
      <c r="Q88" s="20">
        <f>IF(AND(NOT(ISBLANK(P88)),ISBLANK(R88),NOT(ISBLANK(VLOOKUP($F88,'Tier 2 Allowances'!$A$2:$M$6,6,FALSE)))),VLOOKUP(P$3,'Tier 2 Allowances'!$B$14:$C$31,2,FALSE),0)</f>
        <v>0</v>
      </c>
      <c r="S88" s="20">
        <f>IF(AND(NOT(ISBLANK(R88)),NOT(ISBLANK(VLOOKUP($F88,'Tier 2 Allowances'!$A$2:$M$6,7,FALSE)))),VLOOKUP(R$3,'Tier 2 Allowances'!$B$14:$C$31,2,FALSE),0)</f>
        <v>0</v>
      </c>
      <c r="U88" s="20">
        <f>IF(AND(NOT(ISBLANK(T88)),NOT(ISBLANK(VLOOKUP($F88,'Tier 2 Allowances'!$A$2:$M$6,8,FALSE)))),VLOOKUP(T$3,'Tier 2 Allowances'!$B$14:$C$31,2,FALSE),0)</f>
        <v>0</v>
      </c>
      <c r="W88" s="20">
        <f>IF(AND(NOT(ISBLANK(V88)),ISBLANK(AB88),NOT(ISBLANK(VLOOKUP($F88,'Tier 2 Allowances'!$A$2:$M$6, 9,FALSE)))),VLOOKUP(V$3,'Tier 2 Allowances'!$B$14:$C$31,2,FALSE),0)</f>
        <v>0</v>
      </c>
      <c r="Y88" s="20">
        <f>IF(AND(NOT(ISBLANK(X88)),NOT(ISBLANK(VLOOKUP($F88,'Tier 2 Allowances'!$A$2:$M$6, 10,FALSE)))),VLOOKUP(X$3,'Tier 2 Allowances'!$B$14:$C$31,2,FALSE),0)</f>
        <v>0</v>
      </c>
      <c r="AA88" s="20">
        <f>IF(AND(NOT(ISBLANK(Z88)),ISBLANK(AB88),NOT(ISBLANK(VLOOKUP($F88,'Tier 2 Allowances'!$A$2:$M$6, 11,FALSE)))),VLOOKUP(Z$3,'Tier 2 Allowances'!$B$14:$C$31,2,FALSE),0)</f>
        <v>0</v>
      </c>
      <c r="AC88" s="20">
        <f>IF(AND(NOT(ISBLANK(AB88)),NOT(ISBLANK(VLOOKUP($F88,'Tier 2 Allowances'!$A$2:$M$6, 12,FALSE)))),VLOOKUP(AB$3,'Tier 2 Allowances'!$B$14:$C$31,2,FALSE),0)</f>
        <v>0</v>
      </c>
      <c r="AE88" s="20">
        <f>IF(AND(NOT(ISBLANK(AD88)),NOT(ISBLANK(VLOOKUP($F88,'Tier 2 Allowances'!$A$2:$M$6, 13,FALSE)))),VLOOKUP(AD$3,'Tier 2 Allowances'!$B$14:$C$31,2,FALSE),0)</f>
        <v>0</v>
      </c>
      <c r="AG88" s="20">
        <f>IF(AND(NOT(ISBLANK(AF88)),NOT(ISBLANK(VLOOKUP($F88,'Tier 2 Allowances'!$A$2:$M$6, 14,FALSE)))),VLOOKUP(AD$3,'Tier 2 Allowances'!$B$14:$C$31,2,FALSE),0)</f>
        <v>0</v>
      </c>
      <c r="AI88" s="20">
        <f>IF(AND(NOT(ISBLANK(AH88)),NOT(ISBLANK(VLOOKUP($F88,'Tier 2 Allowances'!$A$2:$M$6, 15,FALSE)))),VLOOKUP(AH$3,'Tier 2 Allowances'!$B$14:$C$31,2,FALSE),0)</f>
        <v>0</v>
      </c>
      <c r="AK88" s="20">
        <f>IF(AND(NOT(ISBLANK(AJ88)),NOT(ISBLANK(VLOOKUP($F88,'Tier 2 Allowances'!$A$2:$M$6, 18,FALSE)))),AJ88*VLOOKUP(AJ$3,'Tier 2 Allowances'!$B$14:$C$31,2,FALSE),0)</f>
        <v>0</v>
      </c>
      <c r="AM88" s="20">
        <f>IF(AND(NOT(ISBLANK(AL88)),NOT(ISBLANK(VLOOKUP($F88,'Tier 2 Allowances'!$A$2:$M$6, 17,FALSE)))),VLOOKUP(AL$3,'Tier 2 Allowances'!$B$14:$C$31,2,FALSE),0)</f>
        <v>0</v>
      </c>
      <c r="AO88" s="20">
        <f>IF(AND(NOT(ISBLANK(AN88)),NOT(ISBLANK(VLOOKUP($F88,'Tier 2 Allowances'!$A$2:$M$6, 18,FALSE)))),AN88*VLOOKUP(AN$3,'Tier 2 Allowances'!$B$14:$C$31,2,FALSE),0)</f>
        <v>0</v>
      </c>
      <c r="AQ88" s="20">
        <f>IF(AND(NOT(ISBLANK(AP88)),NOT(ISBLANK(VLOOKUP($F88,'Tier 2 Allowances'!$A$2:$M$6, 19,FALSE)))),AP88*VLOOKUP(AP$3,'Tier 2 Allowances'!$B$14:$C$31,2,FALSE),0)</f>
        <v>0</v>
      </c>
      <c r="AS88" s="20">
        <f>IF(AND(NOT(ISBLANK(AR88)),NOT(ISBLANK(VLOOKUP($F88,'Tier 2 Allowances'!$A$2:$M$6, 20,FALSE)))),VLOOKUP(AR$3,'Tier 2 Allowances'!$B$14:$C$31,2,FALSE),0)</f>
        <v>0</v>
      </c>
      <c r="AU88" s="20">
        <f>IF(AND(NOT(ISBLANK(AT88)),NOT(ISBLANK(VLOOKUP($F88,'Tier 2 Allowances'!$A$2:$W$6, 21,FALSE)))),VLOOKUP(AT$3,'Tier 2 Allowances'!$B$14:$C$34,2,FALSE),0)</f>
        <v>0</v>
      </c>
      <c r="AW88" s="20">
        <f>IF(AND(NOT(ISBLANK(AV88)),NOT(ISBLANK(VLOOKUP($F88,'Tier 2 Allowances'!$A$2:$W$6, 22,FALSE)))),VLOOKUP(AV$3,'Tier 2 Allowances'!$B$14:$C$34,2,FALSE),0)</f>
        <v>0</v>
      </c>
      <c r="AY88" s="20">
        <f>IF(AND(NOT(ISBLANK(AX88)),NOT(ISBLANK(VLOOKUP($F88,'Tier 2 Allowances'!$A$2:$W$6, 23,FALSE)))),VLOOKUP(AX$3,'Tier 2 Allowances'!$B$14:$C$34,2,FALSE),0)</f>
        <v>0</v>
      </c>
      <c r="BA88" s="22">
        <f t="shared" si="8"/>
        <v>14</v>
      </c>
      <c r="BC88" s="22">
        <f t="shared" si="9"/>
        <v>10</v>
      </c>
      <c r="BE88" s="22">
        <f t="shared" si="10"/>
        <v>0</v>
      </c>
      <c r="BG88" s="22">
        <f t="shared" si="11"/>
        <v>0</v>
      </c>
      <c r="BH88" s="20" t="str">
        <f t="shared" si="15"/>
        <v/>
      </c>
      <c r="BI88" s="22" t="str">
        <f t="shared" si="12"/>
        <v/>
      </c>
      <c r="BJ88" s="19"/>
      <c r="BK88" s="19"/>
      <c r="BL88" s="22" t="str">
        <f t="shared" si="13"/>
        <v/>
      </c>
      <c r="BM88" s="22" t="str">
        <f t="shared" si="14"/>
        <v/>
      </c>
      <c r="BN88" s="19"/>
      <c r="BO88" s="99"/>
    </row>
    <row r="89" spans="5:67" x14ac:dyDescent="0.2">
      <c r="E89" s="17"/>
      <c r="G89" s="20">
        <f>IF(ISBLANK(F89),0,VLOOKUP($F89,'Tier 2 Allowances'!$A$2:$B$6,2,FALSE))</f>
        <v>0</v>
      </c>
      <c r="K89" s="20">
        <f>IF(NOT(ISBLANK(VLOOKUP($F89,'Tier 2 Allowances'!$A$2:$T$6,3,FALSE))),IF(J89=2,2* VLOOKUP(J$3,'Tier 2 Allowances'!$B$14:$C$31,2,FALSE),(IF(NOT(ISBLANK(J89)), VLOOKUP(J$3,'Tier 2 Allowances'!$B$14:$C$31,2,FALSE),0))),0)</f>
        <v>0</v>
      </c>
      <c r="M89" s="20">
        <f>IF(NOT(ISBLANK(VLOOKUP($F89,'Tier 2 Allowances'!$A$2:$T$6,4,FALSE))),IF(L89=2,2* VLOOKUP(L$3,'Tier 2 Allowances'!$B$14:$C$31,2,FALSE),(IF(NOT(ISBLANK(L89)), VLOOKUP(L$3,'Tier 2 Allowances'!$B$14:$C$31,2,FALSE),0))),0)</f>
        <v>0</v>
      </c>
      <c r="O89" s="20">
        <f>IF(AND(NOT(ISBLANK(N89)),NOT(ISBLANK(VLOOKUP($F89,'Tier 2 Allowances'!$A$2:$M$6,5,FALSE)))),VLOOKUP(N$3,'Tier 2 Allowances'!$B$14:$C$31,2,FALSE),0)</f>
        <v>0</v>
      </c>
      <c r="Q89" s="20">
        <f>IF(AND(NOT(ISBLANK(P89)),ISBLANK(R89),NOT(ISBLANK(VLOOKUP($F89,'Tier 2 Allowances'!$A$2:$M$6,6,FALSE)))),VLOOKUP(P$3,'Tier 2 Allowances'!$B$14:$C$31,2,FALSE),0)</f>
        <v>0</v>
      </c>
      <c r="S89" s="20">
        <f>IF(AND(NOT(ISBLANK(R89)),NOT(ISBLANK(VLOOKUP($F89,'Tier 2 Allowances'!$A$2:$M$6,7,FALSE)))),VLOOKUP(R$3,'Tier 2 Allowances'!$B$14:$C$31,2,FALSE),0)</f>
        <v>0</v>
      </c>
      <c r="U89" s="20">
        <f>IF(AND(NOT(ISBLANK(T89)),NOT(ISBLANK(VLOOKUP($F89,'Tier 2 Allowances'!$A$2:$M$6,8,FALSE)))),VLOOKUP(T$3,'Tier 2 Allowances'!$B$14:$C$31,2,FALSE),0)</f>
        <v>0</v>
      </c>
      <c r="W89" s="20">
        <f>IF(AND(NOT(ISBLANK(V89)),ISBLANK(AB89),NOT(ISBLANK(VLOOKUP($F89,'Tier 2 Allowances'!$A$2:$M$6, 9,FALSE)))),VLOOKUP(V$3,'Tier 2 Allowances'!$B$14:$C$31,2,FALSE),0)</f>
        <v>0</v>
      </c>
      <c r="Y89" s="20">
        <f>IF(AND(NOT(ISBLANK(X89)),NOT(ISBLANK(VLOOKUP($F89,'Tier 2 Allowances'!$A$2:$M$6, 10,FALSE)))),VLOOKUP(X$3,'Tier 2 Allowances'!$B$14:$C$31,2,FALSE),0)</f>
        <v>0</v>
      </c>
      <c r="AA89" s="20">
        <f>IF(AND(NOT(ISBLANK(Z89)),ISBLANK(AB89),NOT(ISBLANK(VLOOKUP($F89,'Tier 2 Allowances'!$A$2:$M$6, 11,FALSE)))),VLOOKUP(Z$3,'Tier 2 Allowances'!$B$14:$C$31,2,FALSE),0)</f>
        <v>0</v>
      </c>
      <c r="AC89" s="20">
        <f>IF(AND(NOT(ISBLANK(AB89)),NOT(ISBLANK(VLOOKUP($F89,'Tier 2 Allowances'!$A$2:$M$6, 12,FALSE)))),VLOOKUP(AB$3,'Tier 2 Allowances'!$B$14:$C$31,2,FALSE),0)</f>
        <v>0</v>
      </c>
      <c r="AE89" s="20">
        <f>IF(AND(NOT(ISBLANK(AD89)),NOT(ISBLANK(VLOOKUP($F89,'Tier 2 Allowances'!$A$2:$M$6, 13,FALSE)))),VLOOKUP(AD$3,'Tier 2 Allowances'!$B$14:$C$31,2,FALSE),0)</f>
        <v>0</v>
      </c>
      <c r="AG89" s="20">
        <f>IF(AND(NOT(ISBLANK(AF89)),NOT(ISBLANK(VLOOKUP($F89,'Tier 2 Allowances'!$A$2:$M$6, 14,FALSE)))),VLOOKUP(AD$3,'Tier 2 Allowances'!$B$14:$C$31,2,FALSE),0)</f>
        <v>0</v>
      </c>
      <c r="AI89" s="20">
        <f>IF(AND(NOT(ISBLANK(AH89)),NOT(ISBLANK(VLOOKUP($F89,'Tier 2 Allowances'!$A$2:$M$6, 15,FALSE)))),VLOOKUP(AH$3,'Tier 2 Allowances'!$B$14:$C$31,2,FALSE),0)</f>
        <v>0</v>
      </c>
      <c r="AK89" s="20">
        <f>IF(AND(NOT(ISBLANK(AJ89)),NOT(ISBLANK(VLOOKUP($F89,'Tier 2 Allowances'!$A$2:$M$6, 18,FALSE)))),AJ89*VLOOKUP(AJ$3,'Tier 2 Allowances'!$B$14:$C$31,2,FALSE),0)</f>
        <v>0</v>
      </c>
      <c r="AM89" s="20">
        <f>IF(AND(NOT(ISBLANK(AL89)),NOT(ISBLANK(VLOOKUP($F89,'Tier 2 Allowances'!$A$2:$M$6, 17,FALSE)))),VLOOKUP(AL$3,'Tier 2 Allowances'!$B$14:$C$31,2,FALSE),0)</f>
        <v>0</v>
      </c>
      <c r="AO89" s="20">
        <f>IF(AND(NOT(ISBLANK(AN89)),NOT(ISBLANK(VLOOKUP($F89,'Tier 2 Allowances'!$A$2:$M$6, 18,FALSE)))),AN89*VLOOKUP(AN$3,'Tier 2 Allowances'!$B$14:$C$31,2,FALSE),0)</f>
        <v>0</v>
      </c>
      <c r="AQ89" s="20">
        <f>IF(AND(NOT(ISBLANK(AP89)),NOT(ISBLANK(VLOOKUP($F89,'Tier 2 Allowances'!$A$2:$M$6, 19,FALSE)))),AP89*VLOOKUP(AP$3,'Tier 2 Allowances'!$B$14:$C$31,2,FALSE),0)</f>
        <v>0</v>
      </c>
      <c r="AS89" s="20">
        <f>IF(AND(NOT(ISBLANK(AR89)),NOT(ISBLANK(VLOOKUP($F89,'Tier 2 Allowances'!$A$2:$M$6, 20,FALSE)))),VLOOKUP(AR$3,'Tier 2 Allowances'!$B$14:$C$31,2,FALSE),0)</f>
        <v>0</v>
      </c>
      <c r="AU89" s="20">
        <f>IF(AND(NOT(ISBLANK(AT89)),NOT(ISBLANK(VLOOKUP($F89,'Tier 2 Allowances'!$A$2:$W$6, 21,FALSE)))),VLOOKUP(AT$3,'Tier 2 Allowances'!$B$14:$C$34,2,FALSE),0)</f>
        <v>0</v>
      </c>
      <c r="AW89" s="20">
        <f>IF(AND(NOT(ISBLANK(AV89)),NOT(ISBLANK(VLOOKUP($F89,'Tier 2 Allowances'!$A$2:$W$6, 22,FALSE)))),VLOOKUP(AV$3,'Tier 2 Allowances'!$B$14:$C$34,2,FALSE),0)</f>
        <v>0</v>
      </c>
      <c r="AY89" s="20">
        <f>IF(AND(NOT(ISBLANK(AX89)),NOT(ISBLANK(VLOOKUP($F89,'Tier 2 Allowances'!$A$2:$W$6, 23,FALSE)))),VLOOKUP(AX$3,'Tier 2 Allowances'!$B$14:$C$34,2,FALSE),0)</f>
        <v>0</v>
      </c>
      <c r="BA89" s="22">
        <f t="shared" si="8"/>
        <v>14</v>
      </c>
      <c r="BC89" s="22">
        <f t="shared" si="9"/>
        <v>10</v>
      </c>
      <c r="BE89" s="22">
        <f t="shared" si="10"/>
        <v>0</v>
      </c>
      <c r="BG89" s="22">
        <f t="shared" si="11"/>
        <v>0</v>
      </c>
      <c r="BH89" s="20" t="str">
        <f t="shared" si="15"/>
        <v/>
      </c>
      <c r="BI89" s="22" t="str">
        <f t="shared" si="12"/>
        <v/>
      </c>
      <c r="BJ89" s="19"/>
      <c r="BK89" s="19"/>
      <c r="BL89" s="22" t="str">
        <f t="shared" si="13"/>
        <v/>
      </c>
      <c r="BM89" s="22" t="str">
        <f t="shared" si="14"/>
        <v/>
      </c>
      <c r="BN89" s="19"/>
      <c r="BO89" s="99"/>
    </row>
    <row r="90" spans="5:67" x14ac:dyDescent="0.2">
      <c r="E90" s="17"/>
      <c r="G90" s="20">
        <f>IF(ISBLANK(F90),0,VLOOKUP($F90,'Tier 2 Allowances'!$A$2:$B$6,2,FALSE))</f>
        <v>0</v>
      </c>
      <c r="K90" s="20">
        <f>IF(NOT(ISBLANK(VLOOKUP($F90,'Tier 2 Allowances'!$A$2:$T$6,3,FALSE))),IF(J90=2,2* VLOOKUP(J$3,'Tier 2 Allowances'!$B$14:$C$31,2,FALSE),(IF(NOT(ISBLANK(J90)), VLOOKUP(J$3,'Tier 2 Allowances'!$B$14:$C$31,2,FALSE),0))),0)</f>
        <v>0</v>
      </c>
      <c r="M90" s="20">
        <f>IF(NOT(ISBLANK(VLOOKUP($F90,'Tier 2 Allowances'!$A$2:$T$6,4,FALSE))),IF(L90=2,2* VLOOKUP(L$3,'Tier 2 Allowances'!$B$14:$C$31,2,FALSE),(IF(NOT(ISBLANK(L90)), VLOOKUP(L$3,'Tier 2 Allowances'!$B$14:$C$31,2,FALSE),0))),0)</f>
        <v>0</v>
      </c>
      <c r="O90" s="20">
        <f>IF(AND(NOT(ISBLANK(N90)),NOT(ISBLANK(VLOOKUP($F90,'Tier 2 Allowances'!$A$2:$M$6,5,FALSE)))),VLOOKUP(N$3,'Tier 2 Allowances'!$B$14:$C$31,2,FALSE),0)</f>
        <v>0</v>
      </c>
      <c r="Q90" s="20">
        <f>IF(AND(NOT(ISBLANK(P90)),ISBLANK(R90),NOT(ISBLANK(VLOOKUP($F90,'Tier 2 Allowances'!$A$2:$M$6,6,FALSE)))),VLOOKUP(P$3,'Tier 2 Allowances'!$B$14:$C$31,2,FALSE),0)</f>
        <v>0</v>
      </c>
      <c r="S90" s="20">
        <f>IF(AND(NOT(ISBLANK(R90)),NOT(ISBLANK(VLOOKUP($F90,'Tier 2 Allowances'!$A$2:$M$6,7,FALSE)))),VLOOKUP(R$3,'Tier 2 Allowances'!$B$14:$C$31,2,FALSE),0)</f>
        <v>0</v>
      </c>
      <c r="U90" s="20">
        <f>IF(AND(NOT(ISBLANK(T90)),NOT(ISBLANK(VLOOKUP($F90,'Tier 2 Allowances'!$A$2:$M$6,8,FALSE)))),VLOOKUP(T$3,'Tier 2 Allowances'!$B$14:$C$31,2,FALSE),0)</f>
        <v>0</v>
      </c>
      <c r="W90" s="20">
        <f>IF(AND(NOT(ISBLANK(V90)),ISBLANK(AB90),NOT(ISBLANK(VLOOKUP($F90,'Tier 2 Allowances'!$A$2:$M$6, 9,FALSE)))),VLOOKUP(V$3,'Tier 2 Allowances'!$B$14:$C$31,2,FALSE),0)</f>
        <v>0</v>
      </c>
      <c r="Y90" s="20">
        <f>IF(AND(NOT(ISBLANK(X90)),NOT(ISBLANK(VLOOKUP($F90,'Tier 2 Allowances'!$A$2:$M$6, 10,FALSE)))),VLOOKUP(X$3,'Tier 2 Allowances'!$B$14:$C$31,2,FALSE),0)</f>
        <v>0</v>
      </c>
      <c r="AA90" s="20">
        <f>IF(AND(NOT(ISBLANK(Z90)),ISBLANK(AB90),NOT(ISBLANK(VLOOKUP($F90,'Tier 2 Allowances'!$A$2:$M$6, 11,FALSE)))),VLOOKUP(Z$3,'Tier 2 Allowances'!$B$14:$C$31,2,FALSE),0)</f>
        <v>0</v>
      </c>
      <c r="AC90" s="20">
        <f>IF(AND(NOT(ISBLANK(AB90)),NOT(ISBLANK(VLOOKUP($F90,'Tier 2 Allowances'!$A$2:$M$6, 12,FALSE)))),VLOOKUP(AB$3,'Tier 2 Allowances'!$B$14:$C$31,2,FALSE),0)</f>
        <v>0</v>
      </c>
      <c r="AE90" s="20">
        <f>IF(AND(NOT(ISBLANK(AD90)),NOT(ISBLANK(VLOOKUP($F90,'Tier 2 Allowances'!$A$2:$M$6, 13,FALSE)))),VLOOKUP(AD$3,'Tier 2 Allowances'!$B$14:$C$31,2,FALSE),0)</f>
        <v>0</v>
      </c>
      <c r="AG90" s="20">
        <f>IF(AND(NOT(ISBLANK(AF90)),NOT(ISBLANK(VLOOKUP($F90,'Tier 2 Allowances'!$A$2:$M$6, 14,FALSE)))),VLOOKUP(AD$3,'Tier 2 Allowances'!$B$14:$C$31,2,FALSE),0)</f>
        <v>0</v>
      </c>
      <c r="AI90" s="20">
        <f>IF(AND(NOT(ISBLANK(AH90)),NOT(ISBLANK(VLOOKUP($F90,'Tier 2 Allowances'!$A$2:$M$6, 15,FALSE)))),VLOOKUP(AH$3,'Tier 2 Allowances'!$B$14:$C$31,2,FALSE),0)</f>
        <v>0</v>
      </c>
      <c r="AK90" s="20">
        <f>IF(AND(NOT(ISBLANK(AJ90)),NOT(ISBLANK(VLOOKUP($F90,'Tier 2 Allowances'!$A$2:$M$6, 18,FALSE)))),AJ90*VLOOKUP(AJ$3,'Tier 2 Allowances'!$B$14:$C$31,2,FALSE),0)</f>
        <v>0</v>
      </c>
      <c r="AM90" s="20">
        <f>IF(AND(NOT(ISBLANK(AL90)),NOT(ISBLANK(VLOOKUP($F90,'Tier 2 Allowances'!$A$2:$M$6, 17,FALSE)))),VLOOKUP(AL$3,'Tier 2 Allowances'!$B$14:$C$31,2,FALSE),0)</f>
        <v>0</v>
      </c>
      <c r="AO90" s="20">
        <f>IF(AND(NOT(ISBLANK(AN90)),NOT(ISBLANK(VLOOKUP($F90,'Tier 2 Allowances'!$A$2:$M$6, 18,FALSE)))),AN90*VLOOKUP(AN$3,'Tier 2 Allowances'!$B$14:$C$31,2,FALSE),0)</f>
        <v>0</v>
      </c>
      <c r="AQ90" s="20">
        <f>IF(AND(NOT(ISBLANK(AP90)),NOT(ISBLANK(VLOOKUP($F90,'Tier 2 Allowances'!$A$2:$M$6, 19,FALSE)))),AP90*VLOOKUP(AP$3,'Tier 2 Allowances'!$B$14:$C$31,2,FALSE),0)</f>
        <v>0</v>
      </c>
      <c r="AS90" s="20">
        <f>IF(AND(NOT(ISBLANK(AR90)),NOT(ISBLANK(VLOOKUP($F90,'Tier 2 Allowances'!$A$2:$M$6, 20,FALSE)))),VLOOKUP(AR$3,'Tier 2 Allowances'!$B$14:$C$31,2,FALSE),0)</f>
        <v>0</v>
      </c>
      <c r="AU90" s="20">
        <f>IF(AND(NOT(ISBLANK(AT90)),NOT(ISBLANK(VLOOKUP($F90,'Tier 2 Allowances'!$A$2:$W$6, 21,FALSE)))),VLOOKUP(AT$3,'Tier 2 Allowances'!$B$14:$C$34,2,FALSE),0)</f>
        <v>0</v>
      </c>
      <c r="AW90" s="20">
        <f>IF(AND(NOT(ISBLANK(AV90)),NOT(ISBLANK(VLOOKUP($F90,'Tier 2 Allowances'!$A$2:$W$6, 22,FALSE)))),VLOOKUP(AV$3,'Tier 2 Allowances'!$B$14:$C$34,2,FALSE),0)</f>
        <v>0</v>
      </c>
      <c r="AY90" s="20">
        <f>IF(AND(NOT(ISBLANK(AX90)),NOT(ISBLANK(VLOOKUP($F90,'Tier 2 Allowances'!$A$2:$W$6, 23,FALSE)))),VLOOKUP(AX$3,'Tier 2 Allowances'!$B$14:$C$34,2,FALSE),0)</f>
        <v>0</v>
      </c>
      <c r="BA90" s="22">
        <f t="shared" si="8"/>
        <v>14</v>
      </c>
      <c r="BC90" s="22">
        <f t="shared" si="9"/>
        <v>10</v>
      </c>
      <c r="BE90" s="22">
        <f t="shared" si="10"/>
        <v>0</v>
      </c>
      <c r="BG90" s="22">
        <f t="shared" si="11"/>
        <v>0</v>
      </c>
      <c r="BH90" s="20" t="str">
        <f t="shared" si="15"/>
        <v/>
      </c>
      <c r="BI90" s="22" t="str">
        <f t="shared" si="12"/>
        <v/>
      </c>
      <c r="BJ90" s="19"/>
      <c r="BK90" s="19"/>
      <c r="BL90" s="22" t="str">
        <f t="shared" si="13"/>
        <v/>
      </c>
      <c r="BM90" s="22" t="str">
        <f t="shared" si="14"/>
        <v/>
      </c>
      <c r="BN90" s="19"/>
      <c r="BO90" s="99"/>
    </row>
    <row r="91" spans="5:67" x14ac:dyDescent="0.2">
      <c r="E91" s="17"/>
      <c r="G91" s="20">
        <f>IF(ISBLANK(F91),0,VLOOKUP($F91,'Tier 2 Allowances'!$A$2:$B$6,2,FALSE))</f>
        <v>0</v>
      </c>
      <c r="K91" s="20">
        <f>IF(NOT(ISBLANK(VLOOKUP($F91,'Tier 2 Allowances'!$A$2:$T$6,3,FALSE))),IF(J91=2,2* VLOOKUP(J$3,'Tier 2 Allowances'!$B$14:$C$31,2,FALSE),(IF(NOT(ISBLANK(J91)), VLOOKUP(J$3,'Tier 2 Allowances'!$B$14:$C$31,2,FALSE),0))),0)</f>
        <v>0</v>
      </c>
      <c r="M91" s="20">
        <f>IF(NOT(ISBLANK(VLOOKUP($F91,'Tier 2 Allowances'!$A$2:$T$6,4,FALSE))),IF(L91=2,2* VLOOKUP(L$3,'Tier 2 Allowances'!$B$14:$C$31,2,FALSE),(IF(NOT(ISBLANK(L91)), VLOOKUP(L$3,'Tier 2 Allowances'!$B$14:$C$31,2,FALSE),0))),0)</f>
        <v>0</v>
      </c>
      <c r="O91" s="20">
        <f>IF(AND(NOT(ISBLANK(N91)),NOT(ISBLANK(VLOOKUP($F91,'Tier 2 Allowances'!$A$2:$M$6,5,FALSE)))),VLOOKUP(N$3,'Tier 2 Allowances'!$B$14:$C$31,2,FALSE),0)</f>
        <v>0</v>
      </c>
      <c r="Q91" s="20">
        <f>IF(AND(NOT(ISBLANK(P91)),ISBLANK(R91),NOT(ISBLANK(VLOOKUP($F91,'Tier 2 Allowances'!$A$2:$M$6,6,FALSE)))),VLOOKUP(P$3,'Tier 2 Allowances'!$B$14:$C$31,2,FALSE),0)</f>
        <v>0</v>
      </c>
      <c r="S91" s="20">
        <f>IF(AND(NOT(ISBLANK(R91)),NOT(ISBLANK(VLOOKUP($F91,'Tier 2 Allowances'!$A$2:$M$6,7,FALSE)))),VLOOKUP(R$3,'Tier 2 Allowances'!$B$14:$C$31,2,FALSE),0)</f>
        <v>0</v>
      </c>
      <c r="U91" s="20">
        <f>IF(AND(NOT(ISBLANK(T91)),NOT(ISBLANK(VLOOKUP($F91,'Tier 2 Allowances'!$A$2:$M$6,8,FALSE)))),VLOOKUP(T$3,'Tier 2 Allowances'!$B$14:$C$31,2,FALSE),0)</f>
        <v>0</v>
      </c>
      <c r="W91" s="20">
        <f>IF(AND(NOT(ISBLANK(V91)),ISBLANK(AB91),NOT(ISBLANK(VLOOKUP($F91,'Tier 2 Allowances'!$A$2:$M$6, 9,FALSE)))),VLOOKUP(V$3,'Tier 2 Allowances'!$B$14:$C$31,2,FALSE),0)</f>
        <v>0</v>
      </c>
      <c r="Y91" s="20">
        <f>IF(AND(NOT(ISBLANK(X91)),NOT(ISBLANK(VLOOKUP($F91,'Tier 2 Allowances'!$A$2:$M$6, 10,FALSE)))),VLOOKUP(X$3,'Tier 2 Allowances'!$B$14:$C$31,2,FALSE),0)</f>
        <v>0</v>
      </c>
      <c r="AA91" s="20">
        <f>IF(AND(NOT(ISBLANK(Z91)),ISBLANK(AB91),NOT(ISBLANK(VLOOKUP($F91,'Tier 2 Allowances'!$A$2:$M$6, 11,FALSE)))),VLOOKUP(Z$3,'Tier 2 Allowances'!$B$14:$C$31,2,FALSE),0)</f>
        <v>0</v>
      </c>
      <c r="AC91" s="20">
        <f>IF(AND(NOT(ISBLANK(AB91)),NOT(ISBLANK(VLOOKUP($F91,'Tier 2 Allowances'!$A$2:$M$6, 12,FALSE)))),VLOOKUP(AB$3,'Tier 2 Allowances'!$B$14:$C$31,2,FALSE),0)</f>
        <v>0</v>
      </c>
      <c r="AE91" s="20">
        <f>IF(AND(NOT(ISBLANK(AD91)),NOT(ISBLANK(VLOOKUP($F91,'Tier 2 Allowances'!$A$2:$M$6, 13,FALSE)))),VLOOKUP(AD$3,'Tier 2 Allowances'!$B$14:$C$31,2,FALSE),0)</f>
        <v>0</v>
      </c>
      <c r="AG91" s="20">
        <f>IF(AND(NOT(ISBLANK(AF91)),NOT(ISBLANK(VLOOKUP($F91,'Tier 2 Allowances'!$A$2:$M$6, 14,FALSE)))),VLOOKUP(AD$3,'Tier 2 Allowances'!$B$14:$C$31,2,FALSE),0)</f>
        <v>0</v>
      </c>
      <c r="AI91" s="20">
        <f>IF(AND(NOT(ISBLANK(AH91)),NOT(ISBLANK(VLOOKUP($F91,'Tier 2 Allowances'!$A$2:$M$6, 15,FALSE)))),VLOOKUP(AH$3,'Tier 2 Allowances'!$B$14:$C$31,2,FALSE),0)</f>
        <v>0</v>
      </c>
      <c r="AK91" s="20">
        <f>IF(AND(NOT(ISBLANK(AJ91)),NOT(ISBLANK(VLOOKUP($F91,'Tier 2 Allowances'!$A$2:$M$6, 18,FALSE)))),AJ91*VLOOKUP(AJ$3,'Tier 2 Allowances'!$B$14:$C$31,2,FALSE),0)</f>
        <v>0</v>
      </c>
      <c r="AM91" s="20">
        <f>IF(AND(NOT(ISBLANK(AL91)),NOT(ISBLANK(VLOOKUP($F91,'Tier 2 Allowances'!$A$2:$M$6, 17,FALSE)))),VLOOKUP(AL$3,'Tier 2 Allowances'!$B$14:$C$31,2,FALSE),0)</f>
        <v>0</v>
      </c>
      <c r="AO91" s="20">
        <f>IF(AND(NOT(ISBLANK(AN91)),NOT(ISBLANK(VLOOKUP($F91,'Tier 2 Allowances'!$A$2:$M$6, 18,FALSE)))),AN91*VLOOKUP(AN$3,'Tier 2 Allowances'!$B$14:$C$31,2,FALSE),0)</f>
        <v>0</v>
      </c>
      <c r="AQ91" s="20">
        <f>IF(AND(NOT(ISBLANK(AP91)),NOT(ISBLANK(VLOOKUP($F91,'Tier 2 Allowances'!$A$2:$M$6, 19,FALSE)))),AP91*VLOOKUP(AP$3,'Tier 2 Allowances'!$B$14:$C$31,2,FALSE),0)</f>
        <v>0</v>
      </c>
      <c r="AS91" s="20">
        <f>IF(AND(NOT(ISBLANK(AR91)),NOT(ISBLANK(VLOOKUP($F91,'Tier 2 Allowances'!$A$2:$M$6, 20,FALSE)))),VLOOKUP(AR$3,'Tier 2 Allowances'!$B$14:$C$31,2,FALSE),0)</f>
        <v>0</v>
      </c>
      <c r="AU91" s="20">
        <f>IF(AND(NOT(ISBLANK(AT91)),NOT(ISBLANK(VLOOKUP($F91,'Tier 2 Allowances'!$A$2:$W$6, 21,FALSE)))),VLOOKUP(AT$3,'Tier 2 Allowances'!$B$14:$C$34,2,FALSE),0)</f>
        <v>0</v>
      </c>
      <c r="AW91" s="20">
        <f>IF(AND(NOT(ISBLANK(AV91)),NOT(ISBLANK(VLOOKUP($F91,'Tier 2 Allowances'!$A$2:$W$6, 22,FALSE)))),VLOOKUP(AV$3,'Tier 2 Allowances'!$B$14:$C$34,2,FALSE),0)</f>
        <v>0</v>
      </c>
      <c r="AY91" s="20">
        <f>IF(AND(NOT(ISBLANK(AX91)),NOT(ISBLANK(VLOOKUP($F91,'Tier 2 Allowances'!$A$2:$W$6, 23,FALSE)))),VLOOKUP(AX$3,'Tier 2 Allowances'!$B$14:$C$34,2,FALSE),0)</f>
        <v>0</v>
      </c>
      <c r="BA91" s="22">
        <f t="shared" si="8"/>
        <v>14</v>
      </c>
      <c r="BC91" s="22">
        <f t="shared" si="9"/>
        <v>10</v>
      </c>
      <c r="BE91" s="22">
        <f t="shared" si="10"/>
        <v>0</v>
      </c>
      <c r="BG91" s="22">
        <f t="shared" si="11"/>
        <v>0</v>
      </c>
      <c r="BH91" s="20" t="str">
        <f t="shared" si="15"/>
        <v/>
      </c>
      <c r="BI91" s="22" t="str">
        <f t="shared" si="12"/>
        <v/>
      </c>
      <c r="BJ91" s="19"/>
      <c r="BK91" s="19"/>
      <c r="BL91" s="22" t="str">
        <f t="shared" si="13"/>
        <v/>
      </c>
      <c r="BM91" s="22" t="str">
        <f t="shared" si="14"/>
        <v/>
      </c>
      <c r="BN91" s="19"/>
      <c r="BO91" s="99"/>
    </row>
    <row r="92" spans="5:67" x14ac:dyDescent="0.2">
      <c r="E92" s="17"/>
      <c r="G92" s="20">
        <f>IF(ISBLANK(F92),0,VLOOKUP($F92,'Tier 2 Allowances'!$A$2:$B$6,2,FALSE))</f>
        <v>0</v>
      </c>
      <c r="K92" s="20">
        <f>IF(NOT(ISBLANK(VLOOKUP($F92,'Tier 2 Allowances'!$A$2:$T$6,3,FALSE))),IF(J92=2,2* VLOOKUP(J$3,'Tier 2 Allowances'!$B$14:$C$31,2,FALSE),(IF(NOT(ISBLANK(J92)), VLOOKUP(J$3,'Tier 2 Allowances'!$B$14:$C$31,2,FALSE),0))),0)</f>
        <v>0</v>
      </c>
      <c r="M92" s="20">
        <f>IF(NOT(ISBLANK(VLOOKUP($F92,'Tier 2 Allowances'!$A$2:$T$6,4,FALSE))),IF(L92=2,2* VLOOKUP(L$3,'Tier 2 Allowances'!$B$14:$C$31,2,FALSE),(IF(NOT(ISBLANK(L92)), VLOOKUP(L$3,'Tier 2 Allowances'!$B$14:$C$31,2,FALSE),0))),0)</f>
        <v>0</v>
      </c>
      <c r="O92" s="20">
        <f>IF(AND(NOT(ISBLANK(N92)),NOT(ISBLANK(VLOOKUP($F92,'Tier 2 Allowances'!$A$2:$M$6,5,FALSE)))),VLOOKUP(N$3,'Tier 2 Allowances'!$B$14:$C$31,2,FALSE),0)</f>
        <v>0</v>
      </c>
      <c r="Q92" s="20">
        <f>IF(AND(NOT(ISBLANK(P92)),ISBLANK(R92),NOT(ISBLANK(VLOOKUP($F92,'Tier 2 Allowances'!$A$2:$M$6,6,FALSE)))),VLOOKUP(P$3,'Tier 2 Allowances'!$B$14:$C$31,2,FALSE),0)</f>
        <v>0</v>
      </c>
      <c r="S92" s="20">
        <f>IF(AND(NOT(ISBLANK(R92)),NOT(ISBLANK(VLOOKUP($F92,'Tier 2 Allowances'!$A$2:$M$6,7,FALSE)))),VLOOKUP(R$3,'Tier 2 Allowances'!$B$14:$C$31,2,FALSE),0)</f>
        <v>0</v>
      </c>
      <c r="U92" s="20">
        <f>IF(AND(NOT(ISBLANK(T92)),NOT(ISBLANK(VLOOKUP($F92,'Tier 2 Allowances'!$A$2:$M$6,8,FALSE)))),VLOOKUP(T$3,'Tier 2 Allowances'!$B$14:$C$31,2,FALSE),0)</f>
        <v>0</v>
      </c>
      <c r="W92" s="20">
        <f>IF(AND(NOT(ISBLANK(V92)),ISBLANK(AB92),NOT(ISBLANK(VLOOKUP($F92,'Tier 2 Allowances'!$A$2:$M$6, 9,FALSE)))),VLOOKUP(V$3,'Tier 2 Allowances'!$B$14:$C$31,2,FALSE),0)</f>
        <v>0</v>
      </c>
      <c r="Y92" s="20">
        <f>IF(AND(NOT(ISBLANK(X92)),NOT(ISBLANK(VLOOKUP($F92,'Tier 2 Allowances'!$A$2:$M$6, 10,FALSE)))),VLOOKUP(X$3,'Tier 2 Allowances'!$B$14:$C$31,2,FALSE),0)</f>
        <v>0</v>
      </c>
      <c r="AA92" s="20">
        <f>IF(AND(NOT(ISBLANK(Z92)),ISBLANK(AB92),NOT(ISBLANK(VLOOKUP($F92,'Tier 2 Allowances'!$A$2:$M$6, 11,FALSE)))),VLOOKUP(Z$3,'Tier 2 Allowances'!$B$14:$C$31,2,FALSE),0)</f>
        <v>0</v>
      </c>
      <c r="AC92" s="20">
        <f>IF(AND(NOT(ISBLANK(AB92)),NOT(ISBLANK(VLOOKUP($F92,'Tier 2 Allowances'!$A$2:$M$6, 12,FALSE)))),VLOOKUP(AB$3,'Tier 2 Allowances'!$B$14:$C$31,2,FALSE),0)</f>
        <v>0</v>
      </c>
      <c r="AE92" s="20">
        <f>IF(AND(NOT(ISBLANK(AD92)),NOT(ISBLANK(VLOOKUP($F92,'Tier 2 Allowances'!$A$2:$M$6, 13,FALSE)))),VLOOKUP(AD$3,'Tier 2 Allowances'!$B$14:$C$31,2,FALSE),0)</f>
        <v>0</v>
      </c>
      <c r="AG92" s="20">
        <f>IF(AND(NOT(ISBLANK(AF92)),NOT(ISBLANK(VLOOKUP($F92,'Tier 2 Allowances'!$A$2:$M$6, 14,FALSE)))),VLOOKUP(AD$3,'Tier 2 Allowances'!$B$14:$C$31,2,FALSE),0)</f>
        <v>0</v>
      </c>
      <c r="AI92" s="20">
        <f>IF(AND(NOT(ISBLANK(AH92)),NOT(ISBLANK(VLOOKUP($F92,'Tier 2 Allowances'!$A$2:$M$6, 15,FALSE)))),VLOOKUP(AH$3,'Tier 2 Allowances'!$B$14:$C$31,2,FALSE),0)</f>
        <v>0</v>
      </c>
      <c r="AK92" s="20">
        <f>IF(AND(NOT(ISBLANK(AJ92)),NOT(ISBLANK(VLOOKUP($F92,'Tier 2 Allowances'!$A$2:$M$6, 18,FALSE)))),AJ92*VLOOKUP(AJ$3,'Tier 2 Allowances'!$B$14:$C$31,2,FALSE),0)</f>
        <v>0</v>
      </c>
      <c r="AM92" s="20">
        <f>IF(AND(NOT(ISBLANK(AL92)),NOT(ISBLANK(VLOOKUP($F92,'Tier 2 Allowances'!$A$2:$M$6, 17,FALSE)))),VLOOKUP(AL$3,'Tier 2 Allowances'!$B$14:$C$31,2,FALSE),0)</f>
        <v>0</v>
      </c>
      <c r="AO92" s="20">
        <f>IF(AND(NOT(ISBLANK(AN92)),NOT(ISBLANK(VLOOKUP($F92,'Tier 2 Allowances'!$A$2:$M$6, 18,FALSE)))),AN92*VLOOKUP(AN$3,'Tier 2 Allowances'!$B$14:$C$31,2,FALSE),0)</f>
        <v>0</v>
      </c>
      <c r="AQ92" s="20">
        <f>IF(AND(NOT(ISBLANK(AP92)),NOT(ISBLANK(VLOOKUP($F92,'Tier 2 Allowances'!$A$2:$M$6, 19,FALSE)))),AP92*VLOOKUP(AP$3,'Tier 2 Allowances'!$B$14:$C$31,2,FALSE),0)</f>
        <v>0</v>
      </c>
      <c r="AS92" s="20">
        <f>IF(AND(NOT(ISBLANK(AR92)),NOT(ISBLANK(VLOOKUP($F92,'Tier 2 Allowances'!$A$2:$M$6, 20,FALSE)))),VLOOKUP(AR$3,'Tier 2 Allowances'!$B$14:$C$31,2,FALSE),0)</f>
        <v>0</v>
      </c>
      <c r="AU92" s="20">
        <f>IF(AND(NOT(ISBLANK(AT92)),NOT(ISBLANK(VLOOKUP($F92,'Tier 2 Allowances'!$A$2:$W$6, 21,FALSE)))),VLOOKUP(AT$3,'Tier 2 Allowances'!$B$14:$C$34,2,FALSE),0)</f>
        <v>0</v>
      </c>
      <c r="AW92" s="20">
        <f>IF(AND(NOT(ISBLANK(AV92)),NOT(ISBLANK(VLOOKUP($F92,'Tier 2 Allowances'!$A$2:$W$6, 22,FALSE)))),VLOOKUP(AV$3,'Tier 2 Allowances'!$B$14:$C$34,2,FALSE),0)</f>
        <v>0</v>
      </c>
      <c r="AY92" s="20">
        <f>IF(AND(NOT(ISBLANK(AX92)),NOT(ISBLANK(VLOOKUP($F92,'Tier 2 Allowances'!$A$2:$W$6, 23,FALSE)))),VLOOKUP(AX$3,'Tier 2 Allowances'!$B$14:$C$34,2,FALSE),0)</f>
        <v>0</v>
      </c>
      <c r="BA92" s="22">
        <f t="shared" si="8"/>
        <v>14</v>
      </c>
      <c r="BC92" s="22">
        <f t="shared" si="9"/>
        <v>10</v>
      </c>
      <c r="BE92" s="22">
        <f t="shared" si="10"/>
        <v>0</v>
      </c>
      <c r="BG92" s="22">
        <f t="shared" si="11"/>
        <v>0</v>
      </c>
      <c r="BH92" s="20" t="str">
        <f t="shared" si="15"/>
        <v/>
      </c>
      <c r="BI92" s="22" t="str">
        <f t="shared" si="12"/>
        <v/>
      </c>
      <c r="BJ92" s="19"/>
      <c r="BK92" s="19"/>
      <c r="BL92" s="22" t="str">
        <f t="shared" si="13"/>
        <v/>
      </c>
      <c r="BM92" s="22" t="str">
        <f t="shared" si="14"/>
        <v/>
      </c>
      <c r="BN92" s="19"/>
      <c r="BO92" s="99"/>
    </row>
    <row r="93" spans="5:67" x14ac:dyDescent="0.2">
      <c r="E93" s="17"/>
      <c r="G93" s="20">
        <f>IF(ISBLANK(F93),0,VLOOKUP($F93,'Tier 2 Allowances'!$A$2:$B$6,2,FALSE))</f>
        <v>0</v>
      </c>
      <c r="K93" s="20">
        <f>IF(NOT(ISBLANK(VLOOKUP($F93,'Tier 2 Allowances'!$A$2:$T$6,3,FALSE))),IF(J93=2,2* VLOOKUP(J$3,'Tier 2 Allowances'!$B$14:$C$31,2,FALSE),(IF(NOT(ISBLANK(J93)), VLOOKUP(J$3,'Tier 2 Allowances'!$B$14:$C$31,2,FALSE),0))),0)</f>
        <v>0</v>
      </c>
      <c r="M93" s="20">
        <f>IF(NOT(ISBLANK(VLOOKUP($F93,'Tier 2 Allowances'!$A$2:$T$6,4,FALSE))),IF(L93=2,2* VLOOKUP(L$3,'Tier 2 Allowances'!$B$14:$C$31,2,FALSE),(IF(NOT(ISBLANK(L93)), VLOOKUP(L$3,'Tier 2 Allowances'!$B$14:$C$31,2,FALSE),0))),0)</f>
        <v>0</v>
      </c>
      <c r="O93" s="20">
        <f>IF(AND(NOT(ISBLANK(N93)),NOT(ISBLANK(VLOOKUP($F93,'Tier 2 Allowances'!$A$2:$M$6,5,FALSE)))),VLOOKUP(N$3,'Tier 2 Allowances'!$B$14:$C$31,2,FALSE),0)</f>
        <v>0</v>
      </c>
      <c r="Q93" s="20">
        <f>IF(AND(NOT(ISBLANK(P93)),ISBLANK(R93),NOT(ISBLANK(VLOOKUP($F93,'Tier 2 Allowances'!$A$2:$M$6,6,FALSE)))),VLOOKUP(P$3,'Tier 2 Allowances'!$B$14:$C$31,2,FALSE),0)</f>
        <v>0</v>
      </c>
      <c r="S93" s="20">
        <f>IF(AND(NOT(ISBLANK(R93)),NOT(ISBLANK(VLOOKUP($F93,'Tier 2 Allowances'!$A$2:$M$6,7,FALSE)))),VLOOKUP(R$3,'Tier 2 Allowances'!$B$14:$C$31,2,FALSE),0)</f>
        <v>0</v>
      </c>
      <c r="U93" s="20">
        <f>IF(AND(NOT(ISBLANK(T93)),NOT(ISBLANK(VLOOKUP($F93,'Tier 2 Allowances'!$A$2:$M$6,8,FALSE)))),VLOOKUP(T$3,'Tier 2 Allowances'!$B$14:$C$31,2,FALSE),0)</f>
        <v>0</v>
      </c>
      <c r="W93" s="20">
        <f>IF(AND(NOT(ISBLANK(V93)),ISBLANK(AB93),NOT(ISBLANK(VLOOKUP($F93,'Tier 2 Allowances'!$A$2:$M$6, 9,FALSE)))),VLOOKUP(V$3,'Tier 2 Allowances'!$B$14:$C$31,2,FALSE),0)</f>
        <v>0</v>
      </c>
      <c r="Y93" s="20">
        <f>IF(AND(NOT(ISBLANK(X93)),NOT(ISBLANK(VLOOKUP($F93,'Tier 2 Allowances'!$A$2:$M$6, 10,FALSE)))),VLOOKUP(X$3,'Tier 2 Allowances'!$B$14:$C$31,2,FALSE),0)</f>
        <v>0</v>
      </c>
      <c r="AA93" s="20">
        <f>IF(AND(NOT(ISBLANK(Z93)),ISBLANK(AB93),NOT(ISBLANK(VLOOKUP($F93,'Tier 2 Allowances'!$A$2:$M$6, 11,FALSE)))),VLOOKUP(Z$3,'Tier 2 Allowances'!$B$14:$C$31,2,FALSE),0)</f>
        <v>0</v>
      </c>
      <c r="AC93" s="20">
        <f>IF(AND(NOT(ISBLANK(AB93)),NOT(ISBLANK(VLOOKUP($F93,'Tier 2 Allowances'!$A$2:$M$6, 12,FALSE)))),VLOOKUP(AB$3,'Tier 2 Allowances'!$B$14:$C$31,2,FALSE),0)</f>
        <v>0</v>
      </c>
      <c r="AE93" s="20">
        <f>IF(AND(NOT(ISBLANK(AD93)),NOT(ISBLANK(VLOOKUP($F93,'Tier 2 Allowances'!$A$2:$M$6, 13,FALSE)))),VLOOKUP(AD$3,'Tier 2 Allowances'!$B$14:$C$31,2,FALSE),0)</f>
        <v>0</v>
      </c>
      <c r="AG93" s="20">
        <f>IF(AND(NOT(ISBLANK(AF93)),NOT(ISBLANK(VLOOKUP($F93,'Tier 2 Allowances'!$A$2:$M$6, 14,FALSE)))),VLOOKUP(AD$3,'Tier 2 Allowances'!$B$14:$C$31,2,FALSE),0)</f>
        <v>0</v>
      </c>
      <c r="AI93" s="20">
        <f>IF(AND(NOT(ISBLANK(AH93)),NOT(ISBLANK(VLOOKUP($F93,'Tier 2 Allowances'!$A$2:$M$6, 15,FALSE)))),VLOOKUP(AH$3,'Tier 2 Allowances'!$B$14:$C$31,2,FALSE),0)</f>
        <v>0</v>
      </c>
      <c r="AK93" s="20">
        <f>IF(AND(NOT(ISBLANK(AJ93)),NOT(ISBLANK(VLOOKUP($F93,'Tier 2 Allowances'!$A$2:$M$6, 18,FALSE)))),AJ93*VLOOKUP(AJ$3,'Tier 2 Allowances'!$B$14:$C$31,2,FALSE),0)</f>
        <v>0</v>
      </c>
      <c r="AM93" s="20">
        <f>IF(AND(NOT(ISBLANK(AL93)),NOT(ISBLANK(VLOOKUP($F93,'Tier 2 Allowances'!$A$2:$M$6, 17,FALSE)))),VLOOKUP(AL$3,'Tier 2 Allowances'!$B$14:$C$31,2,FALSE),0)</f>
        <v>0</v>
      </c>
      <c r="AO93" s="20">
        <f>IF(AND(NOT(ISBLANK(AN93)),NOT(ISBLANK(VLOOKUP($F93,'Tier 2 Allowances'!$A$2:$M$6, 18,FALSE)))),AN93*VLOOKUP(AN$3,'Tier 2 Allowances'!$B$14:$C$31,2,FALSE),0)</f>
        <v>0</v>
      </c>
      <c r="AQ93" s="20">
        <f>IF(AND(NOT(ISBLANK(AP93)),NOT(ISBLANK(VLOOKUP($F93,'Tier 2 Allowances'!$A$2:$M$6, 19,FALSE)))),AP93*VLOOKUP(AP$3,'Tier 2 Allowances'!$B$14:$C$31,2,FALSE),0)</f>
        <v>0</v>
      </c>
      <c r="AS93" s="20">
        <f>IF(AND(NOT(ISBLANK(AR93)),NOT(ISBLANK(VLOOKUP($F93,'Tier 2 Allowances'!$A$2:$M$6, 20,FALSE)))),VLOOKUP(AR$3,'Tier 2 Allowances'!$B$14:$C$31,2,FALSE),0)</f>
        <v>0</v>
      </c>
      <c r="AU93" s="20">
        <f>IF(AND(NOT(ISBLANK(AT93)),NOT(ISBLANK(VLOOKUP($F93,'Tier 2 Allowances'!$A$2:$W$6, 21,FALSE)))),VLOOKUP(AT$3,'Tier 2 Allowances'!$B$14:$C$34,2,FALSE),0)</f>
        <v>0</v>
      </c>
      <c r="AW93" s="20">
        <f>IF(AND(NOT(ISBLANK(AV93)),NOT(ISBLANK(VLOOKUP($F93,'Tier 2 Allowances'!$A$2:$W$6, 22,FALSE)))),VLOOKUP(AV$3,'Tier 2 Allowances'!$B$14:$C$34,2,FALSE),0)</f>
        <v>0</v>
      </c>
      <c r="AY93" s="20">
        <f>IF(AND(NOT(ISBLANK(AX93)),NOT(ISBLANK(VLOOKUP($F93,'Tier 2 Allowances'!$A$2:$W$6, 23,FALSE)))),VLOOKUP(AX$3,'Tier 2 Allowances'!$B$14:$C$34,2,FALSE),0)</f>
        <v>0</v>
      </c>
      <c r="BA93" s="22">
        <f t="shared" si="8"/>
        <v>14</v>
      </c>
      <c r="BC93" s="22">
        <f t="shared" si="9"/>
        <v>10</v>
      </c>
      <c r="BE93" s="22">
        <f t="shared" si="10"/>
        <v>0</v>
      </c>
      <c r="BG93" s="22">
        <f t="shared" si="11"/>
        <v>0</v>
      </c>
      <c r="BH93" s="20" t="str">
        <f t="shared" si="15"/>
        <v/>
      </c>
      <c r="BI93" s="22" t="str">
        <f t="shared" si="12"/>
        <v/>
      </c>
      <c r="BJ93" s="19"/>
      <c r="BK93" s="19"/>
      <c r="BL93" s="22" t="str">
        <f t="shared" si="13"/>
        <v/>
      </c>
      <c r="BM93" s="22" t="str">
        <f t="shared" si="14"/>
        <v/>
      </c>
      <c r="BN93" s="19"/>
      <c r="BO93" s="99"/>
    </row>
    <row r="94" spans="5:67" x14ac:dyDescent="0.2">
      <c r="E94" s="17"/>
      <c r="G94" s="20">
        <f>IF(ISBLANK(F94),0,VLOOKUP($F94,'Tier 2 Allowances'!$A$2:$B$6,2,FALSE))</f>
        <v>0</v>
      </c>
      <c r="K94" s="20">
        <f>IF(NOT(ISBLANK(VLOOKUP($F94,'Tier 2 Allowances'!$A$2:$T$6,3,FALSE))),IF(J94=2,2* VLOOKUP(J$3,'Tier 2 Allowances'!$B$14:$C$31,2,FALSE),(IF(NOT(ISBLANK(J94)), VLOOKUP(J$3,'Tier 2 Allowances'!$B$14:$C$31,2,FALSE),0))),0)</f>
        <v>0</v>
      </c>
      <c r="M94" s="20">
        <f>IF(NOT(ISBLANK(VLOOKUP($F94,'Tier 2 Allowances'!$A$2:$T$6,4,FALSE))),IF(L94=2,2* VLOOKUP(L$3,'Tier 2 Allowances'!$B$14:$C$31,2,FALSE),(IF(NOT(ISBLANK(L94)), VLOOKUP(L$3,'Tier 2 Allowances'!$B$14:$C$31,2,FALSE),0))),0)</f>
        <v>0</v>
      </c>
      <c r="O94" s="20">
        <f>IF(AND(NOT(ISBLANK(N94)),NOT(ISBLANK(VLOOKUP($F94,'Tier 2 Allowances'!$A$2:$M$6,5,FALSE)))),VLOOKUP(N$3,'Tier 2 Allowances'!$B$14:$C$31,2,FALSE),0)</f>
        <v>0</v>
      </c>
      <c r="Q94" s="20">
        <f>IF(AND(NOT(ISBLANK(P94)),ISBLANK(R94),NOT(ISBLANK(VLOOKUP($F94,'Tier 2 Allowances'!$A$2:$M$6,6,FALSE)))),VLOOKUP(P$3,'Tier 2 Allowances'!$B$14:$C$31,2,FALSE),0)</f>
        <v>0</v>
      </c>
      <c r="S94" s="20">
        <f>IF(AND(NOT(ISBLANK(R94)),NOT(ISBLANK(VLOOKUP($F94,'Tier 2 Allowances'!$A$2:$M$6,7,FALSE)))),VLOOKUP(R$3,'Tier 2 Allowances'!$B$14:$C$31,2,FALSE),0)</f>
        <v>0</v>
      </c>
      <c r="U94" s="20">
        <f>IF(AND(NOT(ISBLANK(T94)),NOT(ISBLANK(VLOOKUP($F94,'Tier 2 Allowances'!$A$2:$M$6,8,FALSE)))),VLOOKUP(T$3,'Tier 2 Allowances'!$B$14:$C$31,2,FALSE),0)</f>
        <v>0</v>
      </c>
      <c r="W94" s="20">
        <f>IF(AND(NOT(ISBLANK(V94)),ISBLANK(AB94),NOT(ISBLANK(VLOOKUP($F94,'Tier 2 Allowances'!$A$2:$M$6, 9,FALSE)))),VLOOKUP(V$3,'Tier 2 Allowances'!$B$14:$C$31,2,FALSE),0)</f>
        <v>0</v>
      </c>
      <c r="Y94" s="20">
        <f>IF(AND(NOT(ISBLANK(X94)),NOT(ISBLANK(VLOOKUP($F94,'Tier 2 Allowances'!$A$2:$M$6, 10,FALSE)))),VLOOKUP(X$3,'Tier 2 Allowances'!$B$14:$C$31,2,FALSE),0)</f>
        <v>0</v>
      </c>
      <c r="AA94" s="20">
        <f>IF(AND(NOT(ISBLANK(Z94)),ISBLANK(AB94),NOT(ISBLANK(VLOOKUP($F94,'Tier 2 Allowances'!$A$2:$M$6, 11,FALSE)))),VLOOKUP(Z$3,'Tier 2 Allowances'!$B$14:$C$31,2,FALSE),0)</f>
        <v>0</v>
      </c>
      <c r="AC94" s="20">
        <f>IF(AND(NOT(ISBLANK(AB94)),NOT(ISBLANK(VLOOKUP($F94,'Tier 2 Allowances'!$A$2:$M$6, 12,FALSE)))),VLOOKUP(AB$3,'Tier 2 Allowances'!$B$14:$C$31,2,FALSE),0)</f>
        <v>0</v>
      </c>
      <c r="AE94" s="20">
        <f>IF(AND(NOT(ISBLANK(AD94)),NOT(ISBLANK(VLOOKUP($F94,'Tier 2 Allowances'!$A$2:$M$6, 13,FALSE)))),VLOOKUP(AD$3,'Tier 2 Allowances'!$B$14:$C$31,2,FALSE),0)</f>
        <v>0</v>
      </c>
      <c r="AG94" s="20">
        <f>IF(AND(NOT(ISBLANK(AF94)),NOT(ISBLANK(VLOOKUP($F94,'Tier 2 Allowances'!$A$2:$M$6, 14,FALSE)))),VLOOKUP(AD$3,'Tier 2 Allowances'!$B$14:$C$31,2,FALSE),0)</f>
        <v>0</v>
      </c>
      <c r="AI94" s="20">
        <f>IF(AND(NOT(ISBLANK(AH94)),NOT(ISBLANK(VLOOKUP($F94,'Tier 2 Allowances'!$A$2:$M$6, 15,FALSE)))),VLOOKUP(AH$3,'Tier 2 Allowances'!$B$14:$C$31,2,FALSE),0)</f>
        <v>0</v>
      </c>
      <c r="AK94" s="20">
        <f>IF(AND(NOT(ISBLANK(AJ94)),NOT(ISBLANK(VLOOKUP($F94,'Tier 2 Allowances'!$A$2:$M$6, 18,FALSE)))),AJ94*VLOOKUP(AJ$3,'Tier 2 Allowances'!$B$14:$C$31,2,FALSE),0)</f>
        <v>0</v>
      </c>
      <c r="AM94" s="20">
        <f>IF(AND(NOT(ISBLANK(AL94)),NOT(ISBLANK(VLOOKUP($F94,'Tier 2 Allowances'!$A$2:$M$6, 17,FALSE)))),VLOOKUP(AL$3,'Tier 2 Allowances'!$B$14:$C$31,2,FALSE),0)</f>
        <v>0</v>
      </c>
      <c r="AO94" s="20">
        <f>IF(AND(NOT(ISBLANK(AN94)),NOT(ISBLANK(VLOOKUP($F94,'Tier 2 Allowances'!$A$2:$M$6, 18,FALSE)))),AN94*VLOOKUP(AN$3,'Tier 2 Allowances'!$B$14:$C$31,2,FALSE),0)</f>
        <v>0</v>
      </c>
      <c r="AQ94" s="20">
        <f>IF(AND(NOT(ISBLANK(AP94)),NOT(ISBLANK(VLOOKUP($F94,'Tier 2 Allowances'!$A$2:$M$6, 19,FALSE)))),AP94*VLOOKUP(AP$3,'Tier 2 Allowances'!$B$14:$C$31,2,FALSE),0)</f>
        <v>0</v>
      </c>
      <c r="AS94" s="20">
        <f>IF(AND(NOT(ISBLANK(AR94)),NOT(ISBLANK(VLOOKUP($F94,'Tier 2 Allowances'!$A$2:$M$6, 20,FALSE)))),VLOOKUP(AR$3,'Tier 2 Allowances'!$B$14:$C$31,2,FALSE),0)</f>
        <v>0</v>
      </c>
      <c r="AU94" s="20">
        <f>IF(AND(NOT(ISBLANK(AT94)),NOT(ISBLANK(VLOOKUP($F94,'Tier 2 Allowances'!$A$2:$W$6, 21,FALSE)))),VLOOKUP(AT$3,'Tier 2 Allowances'!$B$14:$C$34,2,FALSE),0)</f>
        <v>0</v>
      </c>
      <c r="AW94" s="20">
        <f>IF(AND(NOT(ISBLANK(AV94)),NOT(ISBLANK(VLOOKUP($F94,'Tier 2 Allowances'!$A$2:$W$6, 22,FALSE)))),VLOOKUP(AV$3,'Tier 2 Allowances'!$B$14:$C$34,2,FALSE),0)</f>
        <v>0</v>
      </c>
      <c r="AY94" s="20">
        <f>IF(AND(NOT(ISBLANK(AX94)),NOT(ISBLANK(VLOOKUP($F94,'Tier 2 Allowances'!$A$2:$W$6, 23,FALSE)))),VLOOKUP(AX$3,'Tier 2 Allowances'!$B$14:$C$34,2,FALSE),0)</f>
        <v>0</v>
      </c>
      <c r="BA94" s="22">
        <f t="shared" si="8"/>
        <v>14</v>
      </c>
      <c r="BC94" s="22">
        <f t="shared" si="9"/>
        <v>10</v>
      </c>
      <c r="BE94" s="22">
        <f t="shared" si="10"/>
        <v>0</v>
      </c>
      <c r="BG94" s="22">
        <f t="shared" si="11"/>
        <v>0</v>
      </c>
      <c r="BH94" s="20" t="str">
        <f t="shared" si="15"/>
        <v/>
      </c>
      <c r="BI94" s="22" t="str">
        <f t="shared" si="12"/>
        <v/>
      </c>
      <c r="BJ94" s="19"/>
      <c r="BK94" s="19"/>
      <c r="BL94" s="22" t="str">
        <f t="shared" si="13"/>
        <v/>
      </c>
      <c r="BM94" s="22" t="str">
        <f t="shared" si="14"/>
        <v/>
      </c>
      <c r="BN94" s="19"/>
      <c r="BO94" s="99"/>
    </row>
    <row r="95" spans="5:67" x14ac:dyDescent="0.2">
      <c r="E95" s="17"/>
      <c r="G95" s="20">
        <f>IF(ISBLANK(F95),0,VLOOKUP($F95,'Tier 2 Allowances'!$A$2:$B$6,2,FALSE))</f>
        <v>0</v>
      </c>
      <c r="K95" s="20">
        <f>IF(NOT(ISBLANK(VLOOKUP($F95,'Tier 2 Allowances'!$A$2:$T$6,3,FALSE))),IF(J95=2,2* VLOOKUP(J$3,'Tier 2 Allowances'!$B$14:$C$31,2,FALSE),(IF(NOT(ISBLANK(J95)), VLOOKUP(J$3,'Tier 2 Allowances'!$B$14:$C$31,2,FALSE),0))),0)</f>
        <v>0</v>
      </c>
      <c r="M95" s="20">
        <f>IF(NOT(ISBLANK(VLOOKUP($F95,'Tier 2 Allowances'!$A$2:$T$6,4,FALSE))),IF(L95=2,2* VLOOKUP(L$3,'Tier 2 Allowances'!$B$14:$C$31,2,FALSE),(IF(NOT(ISBLANK(L95)), VLOOKUP(L$3,'Tier 2 Allowances'!$B$14:$C$31,2,FALSE),0))),0)</f>
        <v>0</v>
      </c>
      <c r="O95" s="20">
        <f>IF(AND(NOT(ISBLANK(N95)),NOT(ISBLANK(VLOOKUP($F95,'Tier 2 Allowances'!$A$2:$M$6,5,FALSE)))),VLOOKUP(N$3,'Tier 2 Allowances'!$B$14:$C$31,2,FALSE),0)</f>
        <v>0</v>
      </c>
      <c r="Q95" s="20">
        <f>IF(AND(NOT(ISBLANK(P95)),ISBLANK(R95),NOT(ISBLANK(VLOOKUP($F95,'Tier 2 Allowances'!$A$2:$M$6,6,FALSE)))),VLOOKUP(P$3,'Tier 2 Allowances'!$B$14:$C$31,2,FALSE),0)</f>
        <v>0</v>
      </c>
      <c r="S95" s="20">
        <f>IF(AND(NOT(ISBLANK(R95)),NOT(ISBLANK(VLOOKUP($F95,'Tier 2 Allowances'!$A$2:$M$6,7,FALSE)))),VLOOKUP(R$3,'Tier 2 Allowances'!$B$14:$C$31,2,FALSE),0)</f>
        <v>0</v>
      </c>
      <c r="U95" s="20">
        <f>IF(AND(NOT(ISBLANK(T95)),NOT(ISBLANK(VLOOKUP($F95,'Tier 2 Allowances'!$A$2:$M$6,8,FALSE)))),VLOOKUP(T$3,'Tier 2 Allowances'!$B$14:$C$31,2,FALSE),0)</f>
        <v>0</v>
      </c>
      <c r="W95" s="20">
        <f>IF(AND(NOT(ISBLANK(V95)),ISBLANK(AB95),NOT(ISBLANK(VLOOKUP($F95,'Tier 2 Allowances'!$A$2:$M$6, 9,FALSE)))),VLOOKUP(V$3,'Tier 2 Allowances'!$B$14:$C$31,2,FALSE),0)</f>
        <v>0</v>
      </c>
      <c r="Y95" s="20">
        <f>IF(AND(NOT(ISBLANK(X95)),NOT(ISBLANK(VLOOKUP($F95,'Tier 2 Allowances'!$A$2:$M$6, 10,FALSE)))),VLOOKUP(X$3,'Tier 2 Allowances'!$B$14:$C$31,2,FALSE),0)</f>
        <v>0</v>
      </c>
      <c r="AA95" s="20">
        <f>IF(AND(NOT(ISBLANK(Z95)),ISBLANK(AB95),NOT(ISBLANK(VLOOKUP($F95,'Tier 2 Allowances'!$A$2:$M$6, 11,FALSE)))),VLOOKUP(Z$3,'Tier 2 Allowances'!$B$14:$C$31,2,FALSE),0)</f>
        <v>0</v>
      </c>
      <c r="AC95" s="20">
        <f>IF(AND(NOT(ISBLANK(AB95)),NOT(ISBLANK(VLOOKUP($F95,'Tier 2 Allowances'!$A$2:$M$6, 12,FALSE)))),VLOOKUP(AB$3,'Tier 2 Allowances'!$B$14:$C$31,2,FALSE),0)</f>
        <v>0</v>
      </c>
      <c r="AE95" s="20">
        <f>IF(AND(NOT(ISBLANK(AD95)),NOT(ISBLANK(VLOOKUP($F95,'Tier 2 Allowances'!$A$2:$M$6, 13,FALSE)))),VLOOKUP(AD$3,'Tier 2 Allowances'!$B$14:$C$31,2,FALSE),0)</f>
        <v>0</v>
      </c>
      <c r="AG95" s="20">
        <f>IF(AND(NOT(ISBLANK(AF95)),NOT(ISBLANK(VLOOKUP($F95,'Tier 2 Allowances'!$A$2:$M$6, 14,FALSE)))),VLOOKUP(AD$3,'Tier 2 Allowances'!$B$14:$C$31,2,FALSE),0)</f>
        <v>0</v>
      </c>
      <c r="AI95" s="20">
        <f>IF(AND(NOT(ISBLANK(AH95)),NOT(ISBLANK(VLOOKUP($F95,'Tier 2 Allowances'!$A$2:$M$6, 15,FALSE)))),VLOOKUP(AH$3,'Tier 2 Allowances'!$B$14:$C$31,2,FALSE),0)</f>
        <v>0</v>
      </c>
      <c r="AK95" s="20">
        <f>IF(AND(NOT(ISBLANK(AJ95)),NOT(ISBLANK(VLOOKUP($F95,'Tier 2 Allowances'!$A$2:$M$6, 18,FALSE)))),AJ95*VLOOKUP(AJ$3,'Tier 2 Allowances'!$B$14:$C$31,2,FALSE),0)</f>
        <v>0</v>
      </c>
      <c r="AM95" s="20">
        <f>IF(AND(NOT(ISBLANK(AL95)),NOT(ISBLANK(VLOOKUP($F95,'Tier 2 Allowances'!$A$2:$M$6, 17,FALSE)))),VLOOKUP(AL$3,'Tier 2 Allowances'!$B$14:$C$31,2,FALSE),0)</f>
        <v>0</v>
      </c>
      <c r="AO95" s="20">
        <f>IF(AND(NOT(ISBLANK(AN95)),NOT(ISBLANK(VLOOKUP($F95,'Tier 2 Allowances'!$A$2:$M$6, 18,FALSE)))),AN95*VLOOKUP(AN$3,'Tier 2 Allowances'!$B$14:$C$31,2,FALSE),0)</f>
        <v>0</v>
      </c>
      <c r="AQ95" s="20">
        <f>IF(AND(NOT(ISBLANK(AP95)),NOT(ISBLANK(VLOOKUP($F95,'Tier 2 Allowances'!$A$2:$M$6, 19,FALSE)))),AP95*VLOOKUP(AP$3,'Tier 2 Allowances'!$B$14:$C$31,2,FALSE),0)</f>
        <v>0</v>
      </c>
      <c r="AS95" s="20">
        <f>IF(AND(NOT(ISBLANK(AR95)),NOT(ISBLANK(VLOOKUP($F95,'Tier 2 Allowances'!$A$2:$M$6, 20,FALSE)))),VLOOKUP(AR$3,'Tier 2 Allowances'!$B$14:$C$31,2,FALSE),0)</f>
        <v>0</v>
      </c>
      <c r="AU95" s="20">
        <f>IF(AND(NOT(ISBLANK(AT95)),NOT(ISBLANK(VLOOKUP($F95,'Tier 2 Allowances'!$A$2:$W$6, 21,FALSE)))),VLOOKUP(AT$3,'Tier 2 Allowances'!$B$14:$C$34,2,FALSE),0)</f>
        <v>0</v>
      </c>
      <c r="AW95" s="20">
        <f>IF(AND(NOT(ISBLANK(AV95)),NOT(ISBLANK(VLOOKUP($F95,'Tier 2 Allowances'!$A$2:$W$6, 22,FALSE)))),VLOOKUP(AV$3,'Tier 2 Allowances'!$B$14:$C$34,2,FALSE),0)</f>
        <v>0</v>
      </c>
      <c r="AY95" s="20">
        <f>IF(AND(NOT(ISBLANK(AX95)),NOT(ISBLANK(VLOOKUP($F95,'Tier 2 Allowances'!$A$2:$W$6, 23,FALSE)))),VLOOKUP(AX$3,'Tier 2 Allowances'!$B$14:$C$34,2,FALSE),0)</f>
        <v>0</v>
      </c>
      <c r="BA95" s="22">
        <f t="shared" si="8"/>
        <v>14</v>
      </c>
      <c r="BC95" s="22">
        <f t="shared" si="9"/>
        <v>10</v>
      </c>
      <c r="BE95" s="22">
        <f t="shared" si="10"/>
        <v>0</v>
      </c>
      <c r="BG95" s="22">
        <f t="shared" si="11"/>
        <v>0</v>
      </c>
      <c r="BH95" s="20" t="str">
        <f t="shared" si="15"/>
        <v/>
      </c>
      <c r="BI95" s="22" t="str">
        <f t="shared" si="12"/>
        <v/>
      </c>
      <c r="BJ95" s="19"/>
      <c r="BK95" s="19"/>
      <c r="BL95" s="22" t="str">
        <f t="shared" si="13"/>
        <v/>
      </c>
      <c r="BM95" s="22" t="str">
        <f t="shared" si="14"/>
        <v/>
      </c>
      <c r="BN95" s="19"/>
      <c r="BO95" s="99"/>
    </row>
    <row r="96" spans="5:67" x14ac:dyDescent="0.2">
      <c r="E96" s="17"/>
      <c r="G96" s="20">
        <f>IF(ISBLANK(F96),0,VLOOKUP($F96,'Tier 2 Allowances'!$A$2:$B$6,2,FALSE))</f>
        <v>0</v>
      </c>
      <c r="K96" s="20">
        <f>IF(NOT(ISBLANK(VLOOKUP($F96,'Tier 2 Allowances'!$A$2:$T$6,3,FALSE))),IF(J96=2,2* VLOOKUP(J$3,'Tier 2 Allowances'!$B$14:$C$31,2,FALSE),(IF(NOT(ISBLANK(J96)), VLOOKUP(J$3,'Tier 2 Allowances'!$B$14:$C$31,2,FALSE),0))),0)</f>
        <v>0</v>
      </c>
      <c r="M96" s="20">
        <f>IF(NOT(ISBLANK(VLOOKUP($F96,'Tier 2 Allowances'!$A$2:$T$6,4,FALSE))),IF(L96=2,2* VLOOKUP(L$3,'Tier 2 Allowances'!$B$14:$C$31,2,FALSE),(IF(NOT(ISBLANK(L96)), VLOOKUP(L$3,'Tier 2 Allowances'!$B$14:$C$31,2,FALSE),0))),0)</f>
        <v>0</v>
      </c>
      <c r="O96" s="20">
        <f>IF(AND(NOT(ISBLANK(N96)),NOT(ISBLANK(VLOOKUP($F96,'Tier 2 Allowances'!$A$2:$M$6,5,FALSE)))),VLOOKUP(N$3,'Tier 2 Allowances'!$B$14:$C$31,2,FALSE),0)</f>
        <v>0</v>
      </c>
      <c r="Q96" s="20">
        <f>IF(AND(NOT(ISBLANK(P96)),ISBLANK(R96),NOT(ISBLANK(VLOOKUP($F96,'Tier 2 Allowances'!$A$2:$M$6,6,FALSE)))),VLOOKUP(P$3,'Tier 2 Allowances'!$B$14:$C$31,2,FALSE),0)</f>
        <v>0</v>
      </c>
      <c r="S96" s="20">
        <f>IF(AND(NOT(ISBLANK(R96)),NOT(ISBLANK(VLOOKUP($F96,'Tier 2 Allowances'!$A$2:$M$6,7,FALSE)))),VLOOKUP(R$3,'Tier 2 Allowances'!$B$14:$C$31,2,FALSE),0)</f>
        <v>0</v>
      </c>
      <c r="U96" s="20">
        <f>IF(AND(NOT(ISBLANK(T96)),NOT(ISBLANK(VLOOKUP($F96,'Tier 2 Allowances'!$A$2:$M$6,8,FALSE)))),VLOOKUP(T$3,'Tier 2 Allowances'!$B$14:$C$31,2,FALSE),0)</f>
        <v>0</v>
      </c>
      <c r="W96" s="20">
        <f>IF(AND(NOT(ISBLANK(V96)),ISBLANK(AB96),NOT(ISBLANK(VLOOKUP($F96,'Tier 2 Allowances'!$A$2:$M$6, 9,FALSE)))),VLOOKUP(V$3,'Tier 2 Allowances'!$B$14:$C$31,2,FALSE),0)</f>
        <v>0</v>
      </c>
      <c r="Y96" s="20">
        <f>IF(AND(NOT(ISBLANK(X96)),NOT(ISBLANK(VLOOKUP($F96,'Tier 2 Allowances'!$A$2:$M$6, 10,FALSE)))),VLOOKUP(X$3,'Tier 2 Allowances'!$B$14:$C$31,2,FALSE),0)</f>
        <v>0</v>
      </c>
      <c r="AA96" s="20">
        <f>IF(AND(NOT(ISBLANK(Z96)),ISBLANK(AB96),NOT(ISBLANK(VLOOKUP($F96,'Tier 2 Allowances'!$A$2:$M$6, 11,FALSE)))),VLOOKUP(Z$3,'Tier 2 Allowances'!$B$14:$C$31,2,FALSE),0)</f>
        <v>0</v>
      </c>
      <c r="AC96" s="20">
        <f>IF(AND(NOT(ISBLANK(AB96)),NOT(ISBLANK(VLOOKUP($F96,'Tier 2 Allowances'!$A$2:$M$6, 12,FALSE)))),VLOOKUP(AB$3,'Tier 2 Allowances'!$B$14:$C$31,2,FALSE),0)</f>
        <v>0</v>
      </c>
      <c r="AE96" s="20">
        <f>IF(AND(NOT(ISBLANK(AD96)),NOT(ISBLANK(VLOOKUP($F96,'Tier 2 Allowances'!$A$2:$M$6, 13,FALSE)))),VLOOKUP(AD$3,'Tier 2 Allowances'!$B$14:$C$31,2,FALSE),0)</f>
        <v>0</v>
      </c>
      <c r="AG96" s="20">
        <f>IF(AND(NOT(ISBLANK(AF96)),NOT(ISBLANK(VLOOKUP($F96,'Tier 2 Allowances'!$A$2:$M$6, 14,FALSE)))),VLOOKUP(AD$3,'Tier 2 Allowances'!$B$14:$C$31,2,FALSE),0)</f>
        <v>0</v>
      </c>
      <c r="AI96" s="20">
        <f>IF(AND(NOT(ISBLANK(AH96)),NOT(ISBLANK(VLOOKUP($F96,'Tier 2 Allowances'!$A$2:$M$6, 15,FALSE)))),VLOOKUP(AH$3,'Tier 2 Allowances'!$B$14:$C$31,2,FALSE),0)</f>
        <v>0</v>
      </c>
      <c r="AK96" s="20">
        <f>IF(AND(NOT(ISBLANK(AJ96)),NOT(ISBLANK(VLOOKUP($F96,'Tier 2 Allowances'!$A$2:$M$6, 18,FALSE)))),AJ96*VLOOKUP(AJ$3,'Tier 2 Allowances'!$B$14:$C$31,2,FALSE),0)</f>
        <v>0</v>
      </c>
      <c r="AM96" s="20">
        <f>IF(AND(NOT(ISBLANK(AL96)),NOT(ISBLANK(VLOOKUP($F96,'Tier 2 Allowances'!$A$2:$M$6, 17,FALSE)))),VLOOKUP(AL$3,'Tier 2 Allowances'!$B$14:$C$31,2,FALSE),0)</f>
        <v>0</v>
      </c>
      <c r="AO96" s="20">
        <f>IF(AND(NOT(ISBLANK(AN96)),NOT(ISBLANK(VLOOKUP($F96,'Tier 2 Allowances'!$A$2:$M$6, 18,FALSE)))),AN96*VLOOKUP(AN$3,'Tier 2 Allowances'!$B$14:$C$31,2,FALSE),0)</f>
        <v>0</v>
      </c>
      <c r="AQ96" s="20">
        <f>IF(AND(NOT(ISBLANK(AP96)),NOT(ISBLANK(VLOOKUP($F96,'Tier 2 Allowances'!$A$2:$M$6, 19,FALSE)))),AP96*VLOOKUP(AP$3,'Tier 2 Allowances'!$B$14:$C$31,2,FALSE),0)</f>
        <v>0</v>
      </c>
      <c r="AS96" s="20">
        <f>IF(AND(NOT(ISBLANK(AR96)),NOT(ISBLANK(VLOOKUP($F96,'Tier 2 Allowances'!$A$2:$M$6, 20,FALSE)))),VLOOKUP(AR$3,'Tier 2 Allowances'!$B$14:$C$31,2,FALSE),0)</f>
        <v>0</v>
      </c>
      <c r="AU96" s="20">
        <f>IF(AND(NOT(ISBLANK(AT96)),NOT(ISBLANK(VLOOKUP($F96,'Tier 2 Allowances'!$A$2:$W$6, 21,FALSE)))),VLOOKUP(AT$3,'Tier 2 Allowances'!$B$14:$C$34,2,FALSE),0)</f>
        <v>0</v>
      </c>
      <c r="AW96" s="20">
        <f>IF(AND(NOT(ISBLANK(AV96)),NOT(ISBLANK(VLOOKUP($F96,'Tier 2 Allowances'!$A$2:$W$6, 22,FALSE)))),VLOOKUP(AV$3,'Tier 2 Allowances'!$B$14:$C$34,2,FALSE),0)</f>
        <v>0</v>
      </c>
      <c r="AY96" s="20">
        <f>IF(AND(NOT(ISBLANK(AX96)),NOT(ISBLANK(VLOOKUP($F96,'Tier 2 Allowances'!$A$2:$W$6, 23,FALSE)))),VLOOKUP(AX$3,'Tier 2 Allowances'!$B$14:$C$34,2,FALSE),0)</f>
        <v>0</v>
      </c>
      <c r="BA96" s="22">
        <f t="shared" si="8"/>
        <v>14</v>
      </c>
      <c r="BC96" s="22">
        <f t="shared" si="9"/>
        <v>10</v>
      </c>
      <c r="BE96" s="22">
        <f t="shared" si="10"/>
        <v>0</v>
      </c>
      <c r="BG96" s="22">
        <f t="shared" si="11"/>
        <v>0</v>
      </c>
      <c r="BH96" s="20" t="str">
        <f t="shared" si="15"/>
        <v/>
      </c>
      <c r="BI96" s="22" t="str">
        <f t="shared" si="12"/>
        <v/>
      </c>
      <c r="BJ96" s="19"/>
      <c r="BK96" s="19"/>
      <c r="BL96" s="22" t="str">
        <f t="shared" si="13"/>
        <v/>
      </c>
      <c r="BM96" s="22" t="str">
        <f t="shared" si="14"/>
        <v/>
      </c>
      <c r="BN96" s="19"/>
      <c r="BO96" s="99"/>
    </row>
    <row r="97" spans="5:67" x14ac:dyDescent="0.2">
      <c r="E97" s="17"/>
      <c r="G97" s="20">
        <f>IF(ISBLANK(F97),0,VLOOKUP($F97,'Tier 2 Allowances'!$A$2:$B$6,2,FALSE))</f>
        <v>0</v>
      </c>
      <c r="K97" s="20">
        <f>IF(NOT(ISBLANK(VLOOKUP($F97,'Tier 2 Allowances'!$A$2:$T$6,3,FALSE))),IF(J97=2,2* VLOOKUP(J$3,'Tier 2 Allowances'!$B$14:$C$31,2,FALSE),(IF(NOT(ISBLANK(J97)), VLOOKUP(J$3,'Tier 2 Allowances'!$B$14:$C$31,2,FALSE),0))),0)</f>
        <v>0</v>
      </c>
      <c r="M97" s="20">
        <f>IF(NOT(ISBLANK(VLOOKUP($F97,'Tier 2 Allowances'!$A$2:$T$6,4,FALSE))),IF(L97=2,2* VLOOKUP(L$3,'Tier 2 Allowances'!$B$14:$C$31,2,FALSE),(IF(NOT(ISBLANK(L97)), VLOOKUP(L$3,'Tier 2 Allowances'!$B$14:$C$31,2,FALSE),0))),0)</f>
        <v>0</v>
      </c>
      <c r="O97" s="20">
        <f>IF(AND(NOT(ISBLANK(N97)),NOT(ISBLANK(VLOOKUP($F97,'Tier 2 Allowances'!$A$2:$M$6,5,FALSE)))),VLOOKUP(N$3,'Tier 2 Allowances'!$B$14:$C$31,2,FALSE),0)</f>
        <v>0</v>
      </c>
      <c r="Q97" s="20">
        <f>IF(AND(NOT(ISBLANK(P97)),ISBLANK(R97),NOT(ISBLANK(VLOOKUP($F97,'Tier 2 Allowances'!$A$2:$M$6,6,FALSE)))),VLOOKUP(P$3,'Tier 2 Allowances'!$B$14:$C$31,2,FALSE),0)</f>
        <v>0</v>
      </c>
      <c r="S97" s="20">
        <f>IF(AND(NOT(ISBLANK(R97)),NOT(ISBLANK(VLOOKUP($F97,'Tier 2 Allowances'!$A$2:$M$6,7,FALSE)))),VLOOKUP(R$3,'Tier 2 Allowances'!$B$14:$C$31,2,FALSE),0)</f>
        <v>0</v>
      </c>
      <c r="U97" s="20">
        <f>IF(AND(NOT(ISBLANK(T97)),NOT(ISBLANK(VLOOKUP($F97,'Tier 2 Allowances'!$A$2:$M$6,8,FALSE)))),VLOOKUP(T$3,'Tier 2 Allowances'!$B$14:$C$31,2,FALSE),0)</f>
        <v>0</v>
      </c>
      <c r="W97" s="20">
        <f>IF(AND(NOT(ISBLANK(V97)),ISBLANK(AB97),NOT(ISBLANK(VLOOKUP($F97,'Tier 2 Allowances'!$A$2:$M$6, 9,FALSE)))),VLOOKUP(V$3,'Tier 2 Allowances'!$B$14:$C$31,2,FALSE),0)</f>
        <v>0</v>
      </c>
      <c r="Y97" s="20">
        <f>IF(AND(NOT(ISBLANK(X97)),NOT(ISBLANK(VLOOKUP($F97,'Tier 2 Allowances'!$A$2:$M$6, 10,FALSE)))),VLOOKUP(X$3,'Tier 2 Allowances'!$B$14:$C$31,2,FALSE),0)</f>
        <v>0</v>
      </c>
      <c r="AA97" s="20">
        <f>IF(AND(NOT(ISBLANK(Z97)),ISBLANK(AB97),NOT(ISBLANK(VLOOKUP($F97,'Tier 2 Allowances'!$A$2:$M$6, 11,FALSE)))),VLOOKUP(Z$3,'Tier 2 Allowances'!$B$14:$C$31,2,FALSE),0)</f>
        <v>0</v>
      </c>
      <c r="AC97" s="20">
        <f>IF(AND(NOT(ISBLANK(AB97)),NOT(ISBLANK(VLOOKUP($F97,'Tier 2 Allowances'!$A$2:$M$6, 12,FALSE)))),VLOOKUP(AB$3,'Tier 2 Allowances'!$B$14:$C$31,2,FALSE),0)</f>
        <v>0</v>
      </c>
      <c r="AE97" s="20">
        <f>IF(AND(NOT(ISBLANK(AD97)),NOT(ISBLANK(VLOOKUP($F97,'Tier 2 Allowances'!$A$2:$M$6, 13,FALSE)))),VLOOKUP(AD$3,'Tier 2 Allowances'!$B$14:$C$31,2,FALSE),0)</f>
        <v>0</v>
      </c>
      <c r="AG97" s="20">
        <f>IF(AND(NOT(ISBLANK(AF97)),NOT(ISBLANK(VLOOKUP($F97,'Tier 2 Allowances'!$A$2:$M$6, 14,FALSE)))),VLOOKUP(AD$3,'Tier 2 Allowances'!$B$14:$C$31,2,FALSE),0)</f>
        <v>0</v>
      </c>
      <c r="AI97" s="20">
        <f>IF(AND(NOT(ISBLANK(AH97)),NOT(ISBLANK(VLOOKUP($F97,'Tier 2 Allowances'!$A$2:$M$6, 15,FALSE)))),VLOOKUP(AH$3,'Tier 2 Allowances'!$B$14:$C$31,2,FALSE),0)</f>
        <v>0</v>
      </c>
      <c r="AK97" s="20">
        <f>IF(AND(NOT(ISBLANK(AJ97)),NOT(ISBLANK(VLOOKUP($F97,'Tier 2 Allowances'!$A$2:$M$6, 18,FALSE)))),AJ97*VLOOKUP(AJ$3,'Tier 2 Allowances'!$B$14:$C$31,2,FALSE),0)</f>
        <v>0</v>
      </c>
      <c r="AM97" s="20">
        <f>IF(AND(NOT(ISBLANK(AL97)),NOT(ISBLANK(VLOOKUP($F97,'Tier 2 Allowances'!$A$2:$M$6, 17,FALSE)))),VLOOKUP(AL$3,'Tier 2 Allowances'!$B$14:$C$31,2,FALSE),0)</f>
        <v>0</v>
      </c>
      <c r="AO97" s="20">
        <f>IF(AND(NOT(ISBLANK(AN97)),NOT(ISBLANK(VLOOKUP($F97,'Tier 2 Allowances'!$A$2:$M$6, 18,FALSE)))),AN97*VLOOKUP(AN$3,'Tier 2 Allowances'!$B$14:$C$31,2,FALSE),0)</f>
        <v>0</v>
      </c>
      <c r="AQ97" s="20">
        <f>IF(AND(NOT(ISBLANK(AP97)),NOT(ISBLANK(VLOOKUP($F97,'Tier 2 Allowances'!$A$2:$M$6, 19,FALSE)))),AP97*VLOOKUP(AP$3,'Tier 2 Allowances'!$B$14:$C$31,2,FALSE),0)</f>
        <v>0</v>
      </c>
      <c r="AS97" s="20">
        <f>IF(AND(NOT(ISBLANK(AR97)),NOT(ISBLANK(VLOOKUP($F97,'Tier 2 Allowances'!$A$2:$M$6, 20,FALSE)))),VLOOKUP(AR$3,'Tier 2 Allowances'!$B$14:$C$31,2,FALSE),0)</f>
        <v>0</v>
      </c>
      <c r="AU97" s="20">
        <f>IF(AND(NOT(ISBLANK(AT97)),NOT(ISBLANK(VLOOKUP($F97,'Tier 2 Allowances'!$A$2:$W$6, 21,FALSE)))),VLOOKUP(AT$3,'Tier 2 Allowances'!$B$14:$C$34,2,FALSE),0)</f>
        <v>0</v>
      </c>
      <c r="AW97" s="20">
        <f>IF(AND(NOT(ISBLANK(AV97)),NOT(ISBLANK(VLOOKUP($F97,'Tier 2 Allowances'!$A$2:$W$6, 22,FALSE)))),VLOOKUP(AV$3,'Tier 2 Allowances'!$B$14:$C$34,2,FALSE),0)</f>
        <v>0</v>
      </c>
      <c r="AY97" s="20">
        <f>IF(AND(NOT(ISBLANK(AX97)),NOT(ISBLANK(VLOOKUP($F97,'Tier 2 Allowances'!$A$2:$W$6, 23,FALSE)))),VLOOKUP(AX$3,'Tier 2 Allowances'!$B$14:$C$34,2,FALSE),0)</f>
        <v>0</v>
      </c>
      <c r="BA97" s="22">
        <f t="shared" si="8"/>
        <v>14</v>
      </c>
      <c r="BC97" s="22">
        <f t="shared" si="9"/>
        <v>10</v>
      </c>
      <c r="BE97" s="22">
        <f t="shared" si="10"/>
        <v>0</v>
      </c>
      <c r="BG97" s="22">
        <f t="shared" si="11"/>
        <v>0</v>
      </c>
      <c r="BH97" s="20" t="str">
        <f t="shared" si="15"/>
        <v/>
      </c>
      <c r="BI97" s="22" t="str">
        <f t="shared" si="12"/>
        <v/>
      </c>
      <c r="BJ97" s="19"/>
      <c r="BK97" s="19"/>
      <c r="BL97" s="22" t="str">
        <f t="shared" si="13"/>
        <v/>
      </c>
      <c r="BM97" s="22" t="str">
        <f t="shared" si="14"/>
        <v/>
      </c>
      <c r="BN97" s="19"/>
      <c r="BO97" s="99"/>
    </row>
    <row r="98" spans="5:67" x14ac:dyDescent="0.2">
      <c r="E98" s="17"/>
      <c r="G98" s="20">
        <f>IF(ISBLANK(F98),0,VLOOKUP($F98,'Tier 2 Allowances'!$A$2:$B$6,2,FALSE))</f>
        <v>0</v>
      </c>
      <c r="K98" s="20">
        <f>IF(NOT(ISBLANK(VLOOKUP($F98,'Tier 2 Allowances'!$A$2:$T$6,3,FALSE))),IF(J98=2,2* VLOOKUP(J$3,'Tier 2 Allowances'!$B$14:$C$31,2,FALSE),(IF(NOT(ISBLANK(J98)), VLOOKUP(J$3,'Tier 2 Allowances'!$B$14:$C$31,2,FALSE),0))),0)</f>
        <v>0</v>
      </c>
      <c r="M98" s="20">
        <f>IF(NOT(ISBLANK(VLOOKUP($F98,'Tier 2 Allowances'!$A$2:$T$6,4,FALSE))),IF(L98=2,2* VLOOKUP(L$3,'Tier 2 Allowances'!$B$14:$C$31,2,FALSE),(IF(NOT(ISBLANK(L98)), VLOOKUP(L$3,'Tier 2 Allowances'!$B$14:$C$31,2,FALSE),0))),0)</f>
        <v>0</v>
      </c>
      <c r="O98" s="20">
        <f>IF(AND(NOT(ISBLANK(N98)),NOT(ISBLANK(VLOOKUP($F98,'Tier 2 Allowances'!$A$2:$M$6,5,FALSE)))),VLOOKUP(N$3,'Tier 2 Allowances'!$B$14:$C$31,2,FALSE),0)</f>
        <v>0</v>
      </c>
      <c r="Q98" s="20">
        <f>IF(AND(NOT(ISBLANK(P98)),ISBLANK(R98),NOT(ISBLANK(VLOOKUP($F98,'Tier 2 Allowances'!$A$2:$M$6,6,FALSE)))),VLOOKUP(P$3,'Tier 2 Allowances'!$B$14:$C$31,2,FALSE),0)</f>
        <v>0</v>
      </c>
      <c r="S98" s="20">
        <f>IF(AND(NOT(ISBLANK(R98)),NOT(ISBLANK(VLOOKUP($F98,'Tier 2 Allowances'!$A$2:$M$6,7,FALSE)))),VLOOKUP(R$3,'Tier 2 Allowances'!$B$14:$C$31,2,FALSE),0)</f>
        <v>0</v>
      </c>
      <c r="U98" s="20">
        <f>IF(AND(NOT(ISBLANK(T98)),NOT(ISBLANK(VLOOKUP($F98,'Tier 2 Allowances'!$A$2:$M$6,8,FALSE)))),VLOOKUP(T$3,'Tier 2 Allowances'!$B$14:$C$31,2,FALSE),0)</f>
        <v>0</v>
      </c>
      <c r="W98" s="20">
        <f>IF(AND(NOT(ISBLANK(V98)),ISBLANK(AB98),NOT(ISBLANK(VLOOKUP($F98,'Tier 2 Allowances'!$A$2:$M$6, 9,FALSE)))),VLOOKUP(V$3,'Tier 2 Allowances'!$B$14:$C$31,2,FALSE),0)</f>
        <v>0</v>
      </c>
      <c r="Y98" s="20">
        <f>IF(AND(NOT(ISBLANK(X98)),NOT(ISBLANK(VLOOKUP($F98,'Tier 2 Allowances'!$A$2:$M$6, 10,FALSE)))),VLOOKUP(X$3,'Tier 2 Allowances'!$B$14:$C$31,2,FALSE),0)</f>
        <v>0</v>
      </c>
      <c r="AA98" s="20">
        <f>IF(AND(NOT(ISBLANK(Z98)),ISBLANK(AB98),NOT(ISBLANK(VLOOKUP($F98,'Tier 2 Allowances'!$A$2:$M$6, 11,FALSE)))),VLOOKUP(Z$3,'Tier 2 Allowances'!$B$14:$C$31,2,FALSE),0)</f>
        <v>0</v>
      </c>
      <c r="AC98" s="20">
        <f>IF(AND(NOT(ISBLANK(AB98)),NOT(ISBLANK(VLOOKUP($F98,'Tier 2 Allowances'!$A$2:$M$6, 12,FALSE)))),VLOOKUP(AB$3,'Tier 2 Allowances'!$B$14:$C$31,2,FALSE),0)</f>
        <v>0</v>
      </c>
      <c r="AE98" s="20">
        <f>IF(AND(NOT(ISBLANK(AD98)),NOT(ISBLANK(VLOOKUP($F98,'Tier 2 Allowances'!$A$2:$M$6, 13,FALSE)))),VLOOKUP(AD$3,'Tier 2 Allowances'!$B$14:$C$31,2,FALSE),0)</f>
        <v>0</v>
      </c>
      <c r="AG98" s="20">
        <f>IF(AND(NOT(ISBLANK(AF98)),NOT(ISBLANK(VLOOKUP($F98,'Tier 2 Allowances'!$A$2:$M$6, 14,FALSE)))),VLOOKUP(AD$3,'Tier 2 Allowances'!$B$14:$C$31,2,FALSE),0)</f>
        <v>0</v>
      </c>
      <c r="AI98" s="20">
        <f>IF(AND(NOT(ISBLANK(AH98)),NOT(ISBLANK(VLOOKUP($F98,'Tier 2 Allowances'!$A$2:$M$6, 15,FALSE)))),VLOOKUP(AH$3,'Tier 2 Allowances'!$B$14:$C$31,2,FALSE),0)</f>
        <v>0</v>
      </c>
      <c r="AK98" s="20">
        <f>IF(AND(NOT(ISBLANK(AJ98)),NOT(ISBLANK(VLOOKUP($F98,'Tier 2 Allowances'!$A$2:$M$6, 18,FALSE)))),AJ98*VLOOKUP(AJ$3,'Tier 2 Allowances'!$B$14:$C$31,2,FALSE),0)</f>
        <v>0</v>
      </c>
      <c r="AM98" s="20">
        <f>IF(AND(NOT(ISBLANK(AL98)),NOT(ISBLANK(VLOOKUP($F98,'Tier 2 Allowances'!$A$2:$M$6, 17,FALSE)))),VLOOKUP(AL$3,'Tier 2 Allowances'!$B$14:$C$31,2,FALSE),0)</f>
        <v>0</v>
      </c>
      <c r="AO98" s="20">
        <f>IF(AND(NOT(ISBLANK(AN98)),NOT(ISBLANK(VLOOKUP($F98,'Tier 2 Allowances'!$A$2:$M$6, 18,FALSE)))),AN98*VLOOKUP(AN$3,'Tier 2 Allowances'!$B$14:$C$31,2,FALSE),0)</f>
        <v>0</v>
      </c>
      <c r="AQ98" s="20">
        <f>IF(AND(NOT(ISBLANK(AP98)),NOT(ISBLANK(VLOOKUP($F98,'Tier 2 Allowances'!$A$2:$M$6, 19,FALSE)))),AP98*VLOOKUP(AP$3,'Tier 2 Allowances'!$B$14:$C$31,2,FALSE),0)</f>
        <v>0</v>
      </c>
      <c r="AS98" s="20">
        <f>IF(AND(NOT(ISBLANK(AR98)),NOT(ISBLANK(VLOOKUP($F98,'Tier 2 Allowances'!$A$2:$M$6, 20,FALSE)))),VLOOKUP(AR$3,'Tier 2 Allowances'!$B$14:$C$31,2,FALSE),0)</f>
        <v>0</v>
      </c>
      <c r="AU98" s="20">
        <f>IF(AND(NOT(ISBLANK(AT98)),NOT(ISBLANK(VLOOKUP($F98,'Tier 2 Allowances'!$A$2:$W$6, 21,FALSE)))),VLOOKUP(AT$3,'Tier 2 Allowances'!$B$14:$C$34,2,FALSE),0)</f>
        <v>0</v>
      </c>
      <c r="AW98" s="20">
        <f>IF(AND(NOT(ISBLANK(AV98)),NOT(ISBLANK(VLOOKUP($F98,'Tier 2 Allowances'!$A$2:$W$6, 22,FALSE)))),VLOOKUP(AV$3,'Tier 2 Allowances'!$B$14:$C$34,2,FALSE),0)</f>
        <v>0</v>
      </c>
      <c r="AY98" s="20">
        <f>IF(AND(NOT(ISBLANK(AX98)),NOT(ISBLANK(VLOOKUP($F98,'Tier 2 Allowances'!$A$2:$W$6, 23,FALSE)))),VLOOKUP(AX$3,'Tier 2 Allowances'!$B$14:$C$34,2,FALSE),0)</f>
        <v>0</v>
      </c>
      <c r="BA98" s="22">
        <f t="shared" si="8"/>
        <v>14</v>
      </c>
      <c r="BC98" s="22">
        <f t="shared" si="9"/>
        <v>10</v>
      </c>
      <c r="BE98" s="22">
        <f t="shared" si="10"/>
        <v>0</v>
      </c>
      <c r="BG98" s="22">
        <f t="shared" si="11"/>
        <v>0</v>
      </c>
      <c r="BH98" s="20" t="str">
        <f t="shared" si="15"/>
        <v/>
      </c>
      <c r="BI98" s="22" t="str">
        <f t="shared" si="12"/>
        <v/>
      </c>
      <c r="BJ98" s="19"/>
      <c r="BK98" s="19"/>
      <c r="BL98" s="22" t="str">
        <f t="shared" si="13"/>
        <v/>
      </c>
      <c r="BM98" s="22" t="str">
        <f t="shared" si="14"/>
        <v/>
      </c>
      <c r="BN98" s="19"/>
      <c r="BO98" s="99"/>
    </row>
    <row r="99" spans="5:67" x14ac:dyDescent="0.2">
      <c r="E99" s="17"/>
      <c r="G99" s="20">
        <f>IF(ISBLANK(F99),0,VLOOKUP($F99,'Tier 2 Allowances'!$A$2:$B$6,2,FALSE))</f>
        <v>0</v>
      </c>
      <c r="K99" s="20">
        <f>IF(NOT(ISBLANK(VLOOKUP($F99,'Tier 2 Allowances'!$A$2:$T$6,3,FALSE))),IF(J99=2,2* VLOOKUP(J$3,'Tier 2 Allowances'!$B$14:$C$31,2,FALSE),(IF(NOT(ISBLANK(J99)), VLOOKUP(J$3,'Tier 2 Allowances'!$B$14:$C$31,2,FALSE),0))),0)</f>
        <v>0</v>
      </c>
      <c r="M99" s="20">
        <f>IF(NOT(ISBLANK(VLOOKUP($F99,'Tier 2 Allowances'!$A$2:$T$6,4,FALSE))),IF(L99=2,2* VLOOKUP(L$3,'Tier 2 Allowances'!$B$14:$C$31,2,FALSE),(IF(NOT(ISBLANK(L99)), VLOOKUP(L$3,'Tier 2 Allowances'!$B$14:$C$31,2,FALSE),0))),0)</f>
        <v>0</v>
      </c>
      <c r="O99" s="20">
        <f>IF(AND(NOT(ISBLANK(N99)),NOT(ISBLANK(VLOOKUP($F99,'Tier 2 Allowances'!$A$2:$M$6,5,FALSE)))),VLOOKUP(N$3,'Tier 2 Allowances'!$B$14:$C$31,2,FALSE),0)</f>
        <v>0</v>
      </c>
      <c r="Q99" s="20">
        <f>IF(AND(NOT(ISBLANK(P99)),ISBLANK(R99),NOT(ISBLANK(VLOOKUP($F99,'Tier 2 Allowances'!$A$2:$M$6,6,FALSE)))),VLOOKUP(P$3,'Tier 2 Allowances'!$B$14:$C$31,2,FALSE),0)</f>
        <v>0</v>
      </c>
      <c r="S99" s="20">
        <f>IF(AND(NOT(ISBLANK(R99)),NOT(ISBLANK(VLOOKUP($F99,'Tier 2 Allowances'!$A$2:$M$6,7,FALSE)))),VLOOKUP(R$3,'Tier 2 Allowances'!$B$14:$C$31,2,FALSE),0)</f>
        <v>0</v>
      </c>
      <c r="U99" s="20">
        <f>IF(AND(NOT(ISBLANK(T99)),NOT(ISBLANK(VLOOKUP($F99,'Tier 2 Allowances'!$A$2:$M$6,8,FALSE)))),VLOOKUP(T$3,'Tier 2 Allowances'!$B$14:$C$31,2,FALSE),0)</f>
        <v>0</v>
      </c>
      <c r="W99" s="20">
        <f>IF(AND(NOT(ISBLANK(V99)),ISBLANK(AB99),NOT(ISBLANK(VLOOKUP($F99,'Tier 2 Allowances'!$A$2:$M$6, 9,FALSE)))),VLOOKUP(V$3,'Tier 2 Allowances'!$B$14:$C$31,2,FALSE),0)</f>
        <v>0</v>
      </c>
      <c r="Y99" s="20">
        <f>IF(AND(NOT(ISBLANK(X99)),NOT(ISBLANK(VLOOKUP($F99,'Tier 2 Allowances'!$A$2:$M$6, 10,FALSE)))),VLOOKUP(X$3,'Tier 2 Allowances'!$B$14:$C$31,2,FALSE),0)</f>
        <v>0</v>
      </c>
      <c r="AA99" s="20">
        <f>IF(AND(NOT(ISBLANK(Z99)),ISBLANK(AB99),NOT(ISBLANK(VLOOKUP($F99,'Tier 2 Allowances'!$A$2:$M$6, 11,FALSE)))),VLOOKUP(Z$3,'Tier 2 Allowances'!$B$14:$C$31,2,FALSE),0)</f>
        <v>0</v>
      </c>
      <c r="AC99" s="20">
        <f>IF(AND(NOT(ISBLANK(AB99)),NOT(ISBLANK(VLOOKUP($F99,'Tier 2 Allowances'!$A$2:$M$6, 12,FALSE)))),VLOOKUP(AB$3,'Tier 2 Allowances'!$B$14:$C$31,2,FALSE),0)</f>
        <v>0</v>
      </c>
      <c r="AE99" s="20">
        <f>IF(AND(NOT(ISBLANK(AD99)),NOT(ISBLANK(VLOOKUP($F99,'Tier 2 Allowances'!$A$2:$M$6, 13,FALSE)))),VLOOKUP(AD$3,'Tier 2 Allowances'!$B$14:$C$31,2,FALSE),0)</f>
        <v>0</v>
      </c>
      <c r="AG99" s="20">
        <f>IF(AND(NOT(ISBLANK(AF99)),NOT(ISBLANK(VLOOKUP($F99,'Tier 2 Allowances'!$A$2:$M$6, 14,FALSE)))),VLOOKUP(AD$3,'Tier 2 Allowances'!$B$14:$C$31,2,FALSE),0)</f>
        <v>0</v>
      </c>
      <c r="AI99" s="20">
        <f>IF(AND(NOT(ISBLANK(AH99)),NOT(ISBLANK(VLOOKUP($F99,'Tier 2 Allowances'!$A$2:$M$6, 15,FALSE)))),VLOOKUP(AH$3,'Tier 2 Allowances'!$B$14:$C$31,2,FALSE),0)</f>
        <v>0</v>
      </c>
      <c r="AK99" s="20">
        <f>IF(AND(NOT(ISBLANK(AJ99)),NOT(ISBLANK(VLOOKUP($F99,'Tier 2 Allowances'!$A$2:$M$6, 18,FALSE)))),AJ99*VLOOKUP(AJ$3,'Tier 2 Allowances'!$B$14:$C$31,2,FALSE),0)</f>
        <v>0</v>
      </c>
      <c r="AM99" s="20">
        <f>IF(AND(NOT(ISBLANK(AL99)),NOT(ISBLANK(VLOOKUP($F99,'Tier 2 Allowances'!$A$2:$M$6, 17,FALSE)))),VLOOKUP(AL$3,'Tier 2 Allowances'!$B$14:$C$31,2,FALSE),0)</f>
        <v>0</v>
      </c>
      <c r="AO99" s="20">
        <f>IF(AND(NOT(ISBLANK(AN99)),NOT(ISBLANK(VLOOKUP($F99,'Tier 2 Allowances'!$A$2:$M$6, 18,FALSE)))),AN99*VLOOKUP(AN$3,'Tier 2 Allowances'!$B$14:$C$31,2,FALSE),0)</f>
        <v>0</v>
      </c>
      <c r="AQ99" s="20">
        <f>IF(AND(NOT(ISBLANK(AP99)),NOT(ISBLANK(VLOOKUP($F99,'Tier 2 Allowances'!$A$2:$M$6, 19,FALSE)))),AP99*VLOOKUP(AP$3,'Tier 2 Allowances'!$B$14:$C$31,2,FALSE),0)</f>
        <v>0</v>
      </c>
      <c r="AS99" s="20">
        <f>IF(AND(NOT(ISBLANK(AR99)),NOT(ISBLANK(VLOOKUP($F99,'Tier 2 Allowances'!$A$2:$M$6, 20,FALSE)))),VLOOKUP(AR$3,'Tier 2 Allowances'!$B$14:$C$31,2,FALSE),0)</f>
        <v>0</v>
      </c>
      <c r="AU99" s="20">
        <f>IF(AND(NOT(ISBLANK(AT99)),NOT(ISBLANK(VLOOKUP($F99,'Tier 2 Allowances'!$A$2:$W$6, 21,FALSE)))),VLOOKUP(AT$3,'Tier 2 Allowances'!$B$14:$C$34,2,FALSE),0)</f>
        <v>0</v>
      </c>
      <c r="AW99" s="20">
        <f>IF(AND(NOT(ISBLANK(AV99)),NOT(ISBLANK(VLOOKUP($F99,'Tier 2 Allowances'!$A$2:$W$6, 22,FALSE)))),VLOOKUP(AV$3,'Tier 2 Allowances'!$B$14:$C$34,2,FALSE),0)</f>
        <v>0</v>
      </c>
      <c r="AY99" s="20">
        <f>IF(AND(NOT(ISBLANK(AX99)),NOT(ISBLANK(VLOOKUP($F99,'Tier 2 Allowances'!$A$2:$W$6, 23,FALSE)))),VLOOKUP(AX$3,'Tier 2 Allowances'!$B$14:$C$34,2,FALSE),0)</f>
        <v>0</v>
      </c>
      <c r="BA99" s="22">
        <f t="shared" si="8"/>
        <v>14</v>
      </c>
      <c r="BC99" s="22">
        <f t="shared" si="9"/>
        <v>10</v>
      </c>
      <c r="BE99" s="22">
        <f t="shared" si="10"/>
        <v>0</v>
      </c>
      <c r="BG99" s="22">
        <f t="shared" si="11"/>
        <v>0</v>
      </c>
      <c r="BH99" s="20" t="str">
        <f t="shared" si="15"/>
        <v/>
      </c>
      <c r="BI99" s="22" t="str">
        <f t="shared" si="12"/>
        <v/>
      </c>
      <c r="BJ99" s="19"/>
      <c r="BK99" s="19"/>
      <c r="BL99" s="22" t="str">
        <f t="shared" si="13"/>
        <v/>
      </c>
      <c r="BM99" s="22" t="str">
        <f t="shared" si="14"/>
        <v/>
      </c>
      <c r="BN99" s="19"/>
      <c r="BO99" s="99"/>
    </row>
    <row r="100" spans="5:67" x14ac:dyDescent="0.2">
      <c r="E100" s="17"/>
      <c r="G100" s="20">
        <f>IF(ISBLANK(F100),0,VLOOKUP($F100,'Tier 2 Allowances'!$A$2:$B$6,2,FALSE))</f>
        <v>0</v>
      </c>
      <c r="K100" s="20">
        <f>IF(NOT(ISBLANK(VLOOKUP($F100,'Tier 2 Allowances'!$A$2:$T$6,3,FALSE))),IF(J100=2,2* VLOOKUP(J$3,'Tier 2 Allowances'!$B$14:$C$31,2,FALSE),(IF(NOT(ISBLANK(J100)), VLOOKUP(J$3,'Tier 2 Allowances'!$B$14:$C$31,2,FALSE),0))),0)</f>
        <v>0</v>
      </c>
      <c r="M100" s="20">
        <f>IF(NOT(ISBLANK(VLOOKUP($F100,'Tier 2 Allowances'!$A$2:$T$6,4,FALSE))),IF(L100=2,2* VLOOKUP(L$3,'Tier 2 Allowances'!$B$14:$C$31,2,FALSE),(IF(NOT(ISBLANK(L100)), VLOOKUP(L$3,'Tier 2 Allowances'!$B$14:$C$31,2,FALSE),0))),0)</f>
        <v>0</v>
      </c>
      <c r="O100" s="20">
        <f>IF(AND(NOT(ISBLANK(N100)),NOT(ISBLANK(VLOOKUP($F100,'Tier 2 Allowances'!$A$2:$M$6,5,FALSE)))),VLOOKUP(N$3,'Tier 2 Allowances'!$B$14:$C$31,2,FALSE),0)</f>
        <v>0</v>
      </c>
      <c r="Q100" s="20">
        <f>IF(AND(NOT(ISBLANK(P100)),ISBLANK(R100),NOT(ISBLANK(VLOOKUP($F100,'Tier 2 Allowances'!$A$2:$M$6,6,FALSE)))),VLOOKUP(P$3,'Tier 2 Allowances'!$B$14:$C$31,2,FALSE),0)</f>
        <v>0</v>
      </c>
      <c r="S100" s="20">
        <f>IF(AND(NOT(ISBLANK(R100)),NOT(ISBLANK(VLOOKUP($F100,'Tier 2 Allowances'!$A$2:$M$6,7,FALSE)))),VLOOKUP(R$3,'Tier 2 Allowances'!$B$14:$C$31,2,FALSE),0)</f>
        <v>0</v>
      </c>
      <c r="U100" s="20">
        <f>IF(AND(NOT(ISBLANK(T100)),NOT(ISBLANK(VLOOKUP($F100,'Tier 2 Allowances'!$A$2:$M$6,8,FALSE)))),VLOOKUP(T$3,'Tier 2 Allowances'!$B$14:$C$31,2,FALSE),0)</f>
        <v>0</v>
      </c>
      <c r="W100" s="20">
        <f>IF(AND(NOT(ISBLANK(V100)),ISBLANK(AB100),NOT(ISBLANK(VLOOKUP($F100,'Tier 2 Allowances'!$A$2:$M$6, 9,FALSE)))),VLOOKUP(V$3,'Tier 2 Allowances'!$B$14:$C$31,2,FALSE),0)</f>
        <v>0</v>
      </c>
      <c r="Y100" s="20">
        <f>IF(AND(NOT(ISBLANK(X100)),NOT(ISBLANK(VLOOKUP($F100,'Tier 2 Allowances'!$A$2:$M$6, 10,FALSE)))),VLOOKUP(X$3,'Tier 2 Allowances'!$B$14:$C$31,2,FALSE),0)</f>
        <v>0</v>
      </c>
      <c r="AA100" s="20">
        <f>IF(AND(NOT(ISBLANK(Z100)),ISBLANK(AB100),NOT(ISBLANK(VLOOKUP($F100,'Tier 2 Allowances'!$A$2:$M$6, 11,FALSE)))),VLOOKUP(Z$3,'Tier 2 Allowances'!$B$14:$C$31,2,FALSE),0)</f>
        <v>0</v>
      </c>
      <c r="AC100" s="20">
        <f>IF(AND(NOT(ISBLANK(AB100)),NOT(ISBLANK(VLOOKUP($F100,'Tier 2 Allowances'!$A$2:$M$6, 12,FALSE)))),VLOOKUP(AB$3,'Tier 2 Allowances'!$B$14:$C$31,2,FALSE),0)</f>
        <v>0</v>
      </c>
      <c r="AE100" s="20">
        <f>IF(AND(NOT(ISBLANK(AD100)),NOT(ISBLANK(VLOOKUP($F100,'Tier 2 Allowances'!$A$2:$M$6, 13,FALSE)))),VLOOKUP(AD$3,'Tier 2 Allowances'!$B$14:$C$31,2,FALSE),0)</f>
        <v>0</v>
      </c>
      <c r="AG100" s="20">
        <f>IF(AND(NOT(ISBLANK(AF100)),NOT(ISBLANK(VLOOKUP($F100,'Tier 2 Allowances'!$A$2:$M$6, 14,FALSE)))),VLOOKUP(AD$3,'Tier 2 Allowances'!$B$14:$C$31,2,FALSE),0)</f>
        <v>0</v>
      </c>
      <c r="AI100" s="20">
        <f>IF(AND(NOT(ISBLANK(AH100)),NOT(ISBLANK(VLOOKUP($F100,'Tier 2 Allowances'!$A$2:$M$6, 15,FALSE)))),VLOOKUP(AH$3,'Tier 2 Allowances'!$B$14:$C$31,2,FALSE),0)</f>
        <v>0</v>
      </c>
      <c r="AK100" s="20">
        <f>IF(AND(NOT(ISBLANK(AJ100)),NOT(ISBLANK(VLOOKUP($F100,'Tier 2 Allowances'!$A$2:$M$6, 18,FALSE)))),AJ100*VLOOKUP(AJ$3,'Tier 2 Allowances'!$B$14:$C$31,2,FALSE),0)</f>
        <v>0</v>
      </c>
      <c r="AM100" s="20">
        <f>IF(AND(NOT(ISBLANK(AL100)),NOT(ISBLANK(VLOOKUP($F100,'Tier 2 Allowances'!$A$2:$M$6, 17,FALSE)))),VLOOKUP(AL$3,'Tier 2 Allowances'!$B$14:$C$31,2,FALSE),0)</f>
        <v>0</v>
      </c>
      <c r="AO100" s="20">
        <f>IF(AND(NOT(ISBLANK(AN100)),NOT(ISBLANK(VLOOKUP($F100,'Tier 2 Allowances'!$A$2:$M$6, 18,FALSE)))),AN100*VLOOKUP(AN$3,'Tier 2 Allowances'!$B$14:$C$31,2,FALSE),0)</f>
        <v>0</v>
      </c>
      <c r="AQ100" s="20">
        <f>IF(AND(NOT(ISBLANK(AP100)),NOT(ISBLANK(VLOOKUP($F100,'Tier 2 Allowances'!$A$2:$M$6, 19,FALSE)))),AP100*VLOOKUP(AP$3,'Tier 2 Allowances'!$B$14:$C$31,2,FALSE),0)</f>
        <v>0</v>
      </c>
      <c r="AS100" s="20">
        <f>IF(AND(NOT(ISBLANK(AR100)),NOT(ISBLANK(VLOOKUP($F100,'Tier 2 Allowances'!$A$2:$M$6, 20,FALSE)))),VLOOKUP(AR$3,'Tier 2 Allowances'!$B$14:$C$31,2,FALSE),0)</f>
        <v>0</v>
      </c>
      <c r="AU100" s="20">
        <f>IF(AND(NOT(ISBLANK(AT100)),NOT(ISBLANK(VLOOKUP($F100,'Tier 2 Allowances'!$A$2:$W$6, 21,FALSE)))),VLOOKUP(AT$3,'Tier 2 Allowances'!$B$14:$C$34,2,FALSE),0)</f>
        <v>0</v>
      </c>
      <c r="AW100" s="20">
        <f>IF(AND(NOT(ISBLANK(AV100)),NOT(ISBLANK(VLOOKUP($F100,'Tier 2 Allowances'!$A$2:$W$6, 22,FALSE)))),VLOOKUP(AV$3,'Tier 2 Allowances'!$B$14:$C$34,2,FALSE),0)</f>
        <v>0</v>
      </c>
      <c r="AY100" s="20">
        <f>IF(AND(NOT(ISBLANK(AX100)),NOT(ISBLANK(VLOOKUP($F100,'Tier 2 Allowances'!$A$2:$W$6, 23,FALSE)))),VLOOKUP(AX$3,'Tier 2 Allowances'!$B$14:$C$34,2,FALSE),0)</f>
        <v>0</v>
      </c>
      <c r="BA100" s="22">
        <f t="shared" si="8"/>
        <v>14</v>
      </c>
      <c r="BC100" s="22">
        <f t="shared" si="9"/>
        <v>10</v>
      </c>
      <c r="BE100" s="22">
        <f t="shared" si="10"/>
        <v>0</v>
      </c>
      <c r="BG100" s="22">
        <f t="shared" si="11"/>
        <v>0</v>
      </c>
      <c r="BH100" s="20" t="str">
        <f t="shared" si="15"/>
        <v/>
      </c>
      <c r="BI100" s="22" t="str">
        <f t="shared" si="12"/>
        <v/>
      </c>
      <c r="BJ100" s="19"/>
      <c r="BK100" s="19"/>
      <c r="BL100" s="22" t="str">
        <f t="shared" si="13"/>
        <v/>
      </c>
      <c r="BM100" s="22" t="str">
        <f t="shared" si="14"/>
        <v/>
      </c>
      <c r="BN100" s="19"/>
      <c r="BO100" s="99"/>
    </row>
    <row r="101" spans="5:67" x14ac:dyDescent="0.2">
      <c r="E101" s="17"/>
      <c r="G101" s="20">
        <f>IF(ISBLANK(F101),0,VLOOKUP($F101,'Tier 2 Allowances'!$A$2:$B$6,2,FALSE))</f>
        <v>0</v>
      </c>
      <c r="K101" s="20">
        <f>IF(NOT(ISBLANK(VLOOKUP($F101,'Tier 2 Allowances'!$A$2:$T$6,3,FALSE))),IF(J101=2,2* VLOOKUP(J$3,'Tier 2 Allowances'!$B$14:$C$31,2,FALSE),(IF(NOT(ISBLANK(J101)), VLOOKUP(J$3,'Tier 2 Allowances'!$B$14:$C$31,2,FALSE),0))),0)</f>
        <v>0</v>
      </c>
      <c r="M101" s="20">
        <f>IF(NOT(ISBLANK(VLOOKUP($F101,'Tier 2 Allowances'!$A$2:$T$6,4,FALSE))),IF(L101=2,2* VLOOKUP(L$3,'Tier 2 Allowances'!$B$14:$C$31,2,FALSE),(IF(NOT(ISBLANK(L101)), VLOOKUP(L$3,'Tier 2 Allowances'!$B$14:$C$31,2,FALSE),0))),0)</f>
        <v>0</v>
      </c>
      <c r="O101" s="20">
        <f>IF(AND(NOT(ISBLANK(N101)),NOT(ISBLANK(VLOOKUP($F101,'Tier 2 Allowances'!$A$2:$M$6,5,FALSE)))),VLOOKUP(N$3,'Tier 2 Allowances'!$B$14:$C$31,2,FALSE),0)</f>
        <v>0</v>
      </c>
      <c r="Q101" s="20">
        <f>IF(AND(NOT(ISBLANK(P101)),ISBLANK(R101),NOT(ISBLANK(VLOOKUP($F101,'Tier 2 Allowances'!$A$2:$M$6,6,FALSE)))),VLOOKUP(P$3,'Tier 2 Allowances'!$B$14:$C$31,2,FALSE),0)</f>
        <v>0</v>
      </c>
      <c r="S101" s="20">
        <f>IF(AND(NOT(ISBLANK(R101)),NOT(ISBLANK(VLOOKUP($F101,'Tier 2 Allowances'!$A$2:$M$6,7,FALSE)))),VLOOKUP(R$3,'Tier 2 Allowances'!$B$14:$C$31,2,FALSE),0)</f>
        <v>0</v>
      </c>
      <c r="U101" s="20">
        <f>IF(AND(NOT(ISBLANK(T101)),NOT(ISBLANK(VLOOKUP($F101,'Tier 2 Allowances'!$A$2:$M$6,8,FALSE)))),VLOOKUP(T$3,'Tier 2 Allowances'!$B$14:$C$31,2,FALSE),0)</f>
        <v>0</v>
      </c>
      <c r="W101" s="20">
        <f>IF(AND(NOT(ISBLANK(V101)),ISBLANK(AB101),NOT(ISBLANK(VLOOKUP($F101,'Tier 2 Allowances'!$A$2:$M$6, 9,FALSE)))),VLOOKUP(V$3,'Tier 2 Allowances'!$B$14:$C$31,2,FALSE),0)</f>
        <v>0</v>
      </c>
      <c r="Y101" s="20">
        <f>IF(AND(NOT(ISBLANK(X101)),NOT(ISBLANK(VLOOKUP($F101,'Tier 2 Allowances'!$A$2:$M$6, 10,FALSE)))),VLOOKUP(X$3,'Tier 2 Allowances'!$B$14:$C$31,2,FALSE),0)</f>
        <v>0</v>
      </c>
      <c r="AA101" s="20">
        <f>IF(AND(NOT(ISBLANK(Z101)),ISBLANK(AB101),NOT(ISBLANK(VLOOKUP($F101,'Tier 2 Allowances'!$A$2:$M$6, 11,FALSE)))),VLOOKUP(Z$3,'Tier 2 Allowances'!$B$14:$C$31,2,FALSE),0)</f>
        <v>0</v>
      </c>
      <c r="AC101" s="20">
        <f>IF(AND(NOT(ISBLANK(AB101)),NOT(ISBLANK(VLOOKUP($F101,'Tier 2 Allowances'!$A$2:$M$6, 12,FALSE)))),VLOOKUP(AB$3,'Tier 2 Allowances'!$B$14:$C$31,2,FALSE),0)</f>
        <v>0</v>
      </c>
      <c r="AE101" s="20">
        <f>IF(AND(NOT(ISBLANK(AD101)),NOT(ISBLANK(VLOOKUP($F101,'Tier 2 Allowances'!$A$2:$M$6, 13,FALSE)))),VLOOKUP(AD$3,'Tier 2 Allowances'!$B$14:$C$31,2,FALSE),0)</f>
        <v>0</v>
      </c>
      <c r="AG101" s="20">
        <f>IF(AND(NOT(ISBLANK(AF101)),NOT(ISBLANK(VLOOKUP($F101,'Tier 2 Allowances'!$A$2:$M$6, 14,FALSE)))),VLOOKUP(AD$3,'Tier 2 Allowances'!$B$14:$C$31,2,FALSE),0)</f>
        <v>0</v>
      </c>
      <c r="AI101" s="20">
        <f>IF(AND(NOT(ISBLANK(AH101)),NOT(ISBLANK(VLOOKUP($F101,'Tier 2 Allowances'!$A$2:$M$6, 15,FALSE)))),VLOOKUP(AH$3,'Tier 2 Allowances'!$B$14:$C$31,2,FALSE),0)</f>
        <v>0</v>
      </c>
      <c r="AK101" s="20">
        <f>IF(AND(NOT(ISBLANK(AJ101)),NOT(ISBLANK(VLOOKUP($F101,'Tier 2 Allowances'!$A$2:$M$6, 18,FALSE)))),AJ101*VLOOKUP(AJ$3,'Tier 2 Allowances'!$B$14:$C$31,2,FALSE),0)</f>
        <v>0</v>
      </c>
      <c r="AM101" s="20">
        <f>IF(AND(NOT(ISBLANK(AL101)),NOT(ISBLANK(VLOOKUP($F101,'Tier 2 Allowances'!$A$2:$M$6, 17,FALSE)))),VLOOKUP(AL$3,'Tier 2 Allowances'!$B$14:$C$31,2,FALSE),0)</f>
        <v>0</v>
      </c>
      <c r="AO101" s="20">
        <f>IF(AND(NOT(ISBLANK(AN101)),NOT(ISBLANK(VLOOKUP($F101,'Tier 2 Allowances'!$A$2:$M$6, 18,FALSE)))),AN101*VLOOKUP(AN$3,'Tier 2 Allowances'!$B$14:$C$31,2,FALSE),0)</f>
        <v>0</v>
      </c>
      <c r="AQ101" s="20">
        <f>IF(AND(NOT(ISBLANK(AP101)),NOT(ISBLANK(VLOOKUP($F101,'Tier 2 Allowances'!$A$2:$M$6, 19,FALSE)))),AP101*VLOOKUP(AP$3,'Tier 2 Allowances'!$B$14:$C$31,2,FALSE),0)</f>
        <v>0</v>
      </c>
      <c r="AS101" s="20">
        <f>IF(AND(NOT(ISBLANK(AR101)),NOT(ISBLANK(VLOOKUP($F101,'Tier 2 Allowances'!$A$2:$M$6, 20,FALSE)))),VLOOKUP(AR$3,'Tier 2 Allowances'!$B$14:$C$31,2,FALSE),0)</f>
        <v>0</v>
      </c>
      <c r="AU101" s="20">
        <f>IF(AND(NOT(ISBLANK(AT101)),NOT(ISBLANK(VLOOKUP($F101,'Tier 2 Allowances'!$A$2:$W$6, 21,FALSE)))),VLOOKUP(AT$3,'Tier 2 Allowances'!$B$14:$C$34,2,FALSE),0)</f>
        <v>0</v>
      </c>
      <c r="AW101" s="20">
        <f>IF(AND(NOT(ISBLANK(AV101)),NOT(ISBLANK(VLOOKUP($F101,'Tier 2 Allowances'!$A$2:$W$6, 22,FALSE)))),VLOOKUP(AV$3,'Tier 2 Allowances'!$B$14:$C$34,2,FALSE),0)</f>
        <v>0</v>
      </c>
      <c r="AY101" s="20">
        <f>IF(AND(NOT(ISBLANK(AX101)),NOT(ISBLANK(VLOOKUP($F101,'Tier 2 Allowances'!$A$2:$W$6, 23,FALSE)))),VLOOKUP(AX$3,'Tier 2 Allowances'!$B$14:$C$34,2,FALSE),0)</f>
        <v>0</v>
      </c>
      <c r="BA101" s="22">
        <f t="shared" si="8"/>
        <v>14</v>
      </c>
      <c r="BC101" s="22">
        <f t="shared" si="9"/>
        <v>10</v>
      </c>
      <c r="BE101" s="22">
        <f t="shared" si="10"/>
        <v>0</v>
      </c>
      <c r="BG101" s="22">
        <f t="shared" si="11"/>
        <v>0</v>
      </c>
      <c r="BH101" s="20" t="str">
        <f t="shared" si="15"/>
        <v/>
      </c>
      <c r="BI101" s="22" t="str">
        <f t="shared" si="12"/>
        <v/>
      </c>
      <c r="BJ101" s="19"/>
      <c r="BK101" s="19"/>
      <c r="BL101" s="22" t="str">
        <f t="shared" si="13"/>
        <v/>
      </c>
      <c r="BM101" s="22" t="str">
        <f t="shared" si="14"/>
        <v/>
      </c>
      <c r="BN101" s="19"/>
      <c r="BO101" s="99"/>
    </row>
    <row r="102" spans="5:67" x14ac:dyDescent="0.2">
      <c r="E102" s="17"/>
      <c r="G102" s="20">
        <f>IF(ISBLANK(F102),0,VLOOKUP($F102,'Tier 2 Allowances'!$A$2:$B$6,2,FALSE))</f>
        <v>0</v>
      </c>
      <c r="K102" s="20">
        <f>IF(NOT(ISBLANK(VLOOKUP($F102,'Tier 2 Allowances'!$A$2:$T$6,3,FALSE))),IF(J102=2,2* VLOOKUP(J$3,'Tier 2 Allowances'!$B$14:$C$31,2,FALSE),(IF(NOT(ISBLANK(J102)), VLOOKUP(J$3,'Tier 2 Allowances'!$B$14:$C$31,2,FALSE),0))),0)</f>
        <v>0</v>
      </c>
      <c r="M102" s="20">
        <f>IF(NOT(ISBLANK(VLOOKUP($F102,'Tier 2 Allowances'!$A$2:$T$6,4,FALSE))),IF(L102=2,2* VLOOKUP(L$3,'Tier 2 Allowances'!$B$14:$C$31,2,FALSE),(IF(NOT(ISBLANK(L102)), VLOOKUP(L$3,'Tier 2 Allowances'!$B$14:$C$31,2,FALSE),0))),0)</f>
        <v>0</v>
      </c>
      <c r="O102" s="20">
        <f>IF(AND(NOT(ISBLANK(N102)),NOT(ISBLANK(VLOOKUP($F102,'Tier 2 Allowances'!$A$2:$M$6,5,FALSE)))),VLOOKUP(N$3,'Tier 2 Allowances'!$B$14:$C$31,2,FALSE),0)</f>
        <v>0</v>
      </c>
      <c r="Q102" s="20">
        <f>IF(AND(NOT(ISBLANK(P102)),ISBLANK(R102),NOT(ISBLANK(VLOOKUP($F102,'Tier 2 Allowances'!$A$2:$M$6,6,FALSE)))),VLOOKUP(P$3,'Tier 2 Allowances'!$B$14:$C$31,2,FALSE),0)</f>
        <v>0</v>
      </c>
      <c r="S102" s="20">
        <f>IF(AND(NOT(ISBLANK(R102)),NOT(ISBLANK(VLOOKUP($F102,'Tier 2 Allowances'!$A$2:$M$6,7,FALSE)))),VLOOKUP(R$3,'Tier 2 Allowances'!$B$14:$C$31,2,FALSE),0)</f>
        <v>0</v>
      </c>
      <c r="U102" s="20">
        <f>IF(AND(NOT(ISBLANK(T102)),NOT(ISBLANK(VLOOKUP($F102,'Tier 2 Allowances'!$A$2:$M$6,8,FALSE)))),VLOOKUP(T$3,'Tier 2 Allowances'!$B$14:$C$31,2,FALSE),0)</f>
        <v>0</v>
      </c>
      <c r="W102" s="20">
        <f>IF(AND(NOT(ISBLANK(V102)),ISBLANK(AB102),NOT(ISBLANK(VLOOKUP($F102,'Tier 2 Allowances'!$A$2:$M$6, 9,FALSE)))),VLOOKUP(V$3,'Tier 2 Allowances'!$B$14:$C$31,2,FALSE),0)</f>
        <v>0</v>
      </c>
      <c r="Y102" s="20">
        <f>IF(AND(NOT(ISBLANK(X102)),NOT(ISBLANK(VLOOKUP($F102,'Tier 2 Allowances'!$A$2:$M$6, 10,FALSE)))),VLOOKUP(X$3,'Tier 2 Allowances'!$B$14:$C$31,2,FALSE),0)</f>
        <v>0</v>
      </c>
      <c r="AA102" s="20">
        <f>IF(AND(NOT(ISBLANK(Z102)),ISBLANK(AB102),NOT(ISBLANK(VLOOKUP($F102,'Tier 2 Allowances'!$A$2:$M$6, 11,FALSE)))),VLOOKUP(Z$3,'Tier 2 Allowances'!$B$14:$C$31,2,FALSE),0)</f>
        <v>0</v>
      </c>
      <c r="AC102" s="20">
        <f>IF(AND(NOT(ISBLANK(AB102)),NOT(ISBLANK(VLOOKUP($F102,'Tier 2 Allowances'!$A$2:$M$6, 12,FALSE)))),VLOOKUP(AB$3,'Tier 2 Allowances'!$B$14:$C$31,2,FALSE),0)</f>
        <v>0</v>
      </c>
      <c r="AE102" s="20">
        <f>IF(AND(NOT(ISBLANK(AD102)),NOT(ISBLANK(VLOOKUP($F102,'Tier 2 Allowances'!$A$2:$M$6, 13,FALSE)))),VLOOKUP(AD$3,'Tier 2 Allowances'!$B$14:$C$31,2,FALSE),0)</f>
        <v>0</v>
      </c>
      <c r="AG102" s="20">
        <f>IF(AND(NOT(ISBLANK(AF102)),NOT(ISBLANK(VLOOKUP($F102,'Tier 2 Allowances'!$A$2:$M$6, 14,FALSE)))),VLOOKUP(AD$3,'Tier 2 Allowances'!$B$14:$C$31,2,FALSE),0)</f>
        <v>0</v>
      </c>
      <c r="AI102" s="20">
        <f>IF(AND(NOT(ISBLANK(AH102)),NOT(ISBLANK(VLOOKUP($F102,'Tier 2 Allowances'!$A$2:$M$6, 15,FALSE)))),VLOOKUP(AH$3,'Tier 2 Allowances'!$B$14:$C$31,2,FALSE),0)</f>
        <v>0</v>
      </c>
      <c r="AK102" s="20">
        <f>IF(AND(NOT(ISBLANK(AJ102)),NOT(ISBLANK(VLOOKUP($F102,'Tier 2 Allowances'!$A$2:$M$6, 18,FALSE)))),AJ102*VLOOKUP(AJ$3,'Tier 2 Allowances'!$B$14:$C$31,2,FALSE),0)</f>
        <v>0</v>
      </c>
      <c r="AM102" s="20">
        <f>IF(AND(NOT(ISBLANK(AL102)),NOT(ISBLANK(VLOOKUP($F102,'Tier 2 Allowances'!$A$2:$M$6, 17,FALSE)))),VLOOKUP(AL$3,'Tier 2 Allowances'!$B$14:$C$31,2,FALSE),0)</f>
        <v>0</v>
      </c>
      <c r="AO102" s="20">
        <f>IF(AND(NOT(ISBLANK(AN102)),NOT(ISBLANK(VLOOKUP($F102,'Tier 2 Allowances'!$A$2:$M$6, 18,FALSE)))),AN102*VLOOKUP(AN$3,'Tier 2 Allowances'!$B$14:$C$31,2,FALSE),0)</f>
        <v>0</v>
      </c>
      <c r="AQ102" s="20">
        <f>IF(AND(NOT(ISBLANK(AP102)),NOT(ISBLANK(VLOOKUP($F102,'Tier 2 Allowances'!$A$2:$M$6, 19,FALSE)))),AP102*VLOOKUP(AP$3,'Tier 2 Allowances'!$B$14:$C$31,2,FALSE),0)</f>
        <v>0</v>
      </c>
      <c r="AS102" s="20">
        <f>IF(AND(NOT(ISBLANK(AR102)),NOT(ISBLANK(VLOOKUP($F102,'Tier 2 Allowances'!$A$2:$M$6, 20,FALSE)))),VLOOKUP(AR$3,'Tier 2 Allowances'!$B$14:$C$31,2,FALSE),0)</f>
        <v>0</v>
      </c>
      <c r="AU102" s="20">
        <f>IF(AND(NOT(ISBLANK(AT102)),NOT(ISBLANK(VLOOKUP($F102,'Tier 2 Allowances'!$A$2:$W$6, 21,FALSE)))),VLOOKUP(AT$3,'Tier 2 Allowances'!$B$14:$C$34,2,FALSE),0)</f>
        <v>0</v>
      </c>
      <c r="AW102" s="20">
        <f>IF(AND(NOT(ISBLANK(AV102)),NOT(ISBLANK(VLOOKUP($F102,'Tier 2 Allowances'!$A$2:$W$6, 22,FALSE)))),VLOOKUP(AV$3,'Tier 2 Allowances'!$B$14:$C$34,2,FALSE),0)</f>
        <v>0</v>
      </c>
      <c r="AY102" s="20">
        <f>IF(AND(NOT(ISBLANK(AX102)),NOT(ISBLANK(VLOOKUP($F102,'Tier 2 Allowances'!$A$2:$W$6, 23,FALSE)))),VLOOKUP(AX$3,'Tier 2 Allowances'!$B$14:$C$34,2,FALSE),0)</f>
        <v>0</v>
      </c>
      <c r="BA102" s="22">
        <f t="shared" si="8"/>
        <v>14</v>
      </c>
      <c r="BC102" s="22">
        <f t="shared" si="9"/>
        <v>10</v>
      </c>
      <c r="BE102" s="22">
        <f t="shared" si="10"/>
        <v>0</v>
      </c>
      <c r="BG102" s="22">
        <f t="shared" si="11"/>
        <v>0</v>
      </c>
      <c r="BH102" s="20" t="str">
        <f t="shared" si="15"/>
        <v/>
      </c>
      <c r="BI102" s="22" t="str">
        <f t="shared" si="12"/>
        <v/>
      </c>
      <c r="BJ102" s="19"/>
      <c r="BK102" s="19"/>
      <c r="BL102" s="22" t="str">
        <f t="shared" si="13"/>
        <v/>
      </c>
      <c r="BM102" s="22" t="str">
        <f>IF(OR(BI102="",BI102=0,BJ102="",BJ102=0),"",IF(BJ102&lt;=0.95*BL102,"Yes",(IF(BJ102&lt;=BL102,"Warn","No"))))</f>
        <v/>
      </c>
      <c r="BN102" s="19"/>
      <c r="BO102" s="99"/>
    </row>
    <row r="103" spans="5:67" x14ac:dyDescent="0.2">
      <c r="AY103" s="20"/>
      <c r="BO103" s="99"/>
    </row>
    <row r="104" spans="5:67" x14ac:dyDescent="0.2">
      <c r="AY104" s="20"/>
      <c r="BO104" s="99"/>
    </row>
    <row r="105" spans="5:67" x14ac:dyDescent="0.2">
      <c r="AY105" s="20"/>
      <c r="BO105" s="99"/>
    </row>
    <row r="106" spans="5:67" x14ac:dyDescent="0.2">
      <c r="AY106" s="20"/>
      <c r="BO106" s="99"/>
    </row>
    <row r="107" spans="5:67" x14ac:dyDescent="0.2">
      <c r="AY107" s="20"/>
      <c r="BO107" s="99"/>
    </row>
    <row r="108" spans="5:67" x14ac:dyDescent="0.2">
      <c r="AY108" s="20"/>
      <c r="BO108" s="99"/>
    </row>
    <row r="109" spans="5:67" x14ac:dyDescent="0.2">
      <c r="AY109" s="20"/>
      <c r="BO109" s="99"/>
    </row>
    <row r="110" spans="5:67" x14ac:dyDescent="0.2">
      <c r="AY110" s="20"/>
      <c r="BO110" s="99"/>
    </row>
    <row r="111" spans="5:67" x14ac:dyDescent="0.2">
      <c r="AY111" s="20"/>
      <c r="BO111" s="99"/>
    </row>
    <row r="112" spans="5:67" x14ac:dyDescent="0.2">
      <c r="AY112" s="20"/>
      <c r="BO112" s="99"/>
    </row>
    <row r="113" spans="51:67" x14ac:dyDescent="0.2">
      <c r="AY113" s="20"/>
      <c r="BO113" s="99"/>
    </row>
    <row r="114" spans="51:67" x14ac:dyDescent="0.2">
      <c r="AY114" s="20"/>
      <c r="BO114" s="99"/>
    </row>
    <row r="115" spans="51:67" x14ac:dyDescent="0.2">
      <c r="AY115" s="20"/>
      <c r="BO115" s="99"/>
    </row>
    <row r="116" spans="51:67" x14ac:dyDescent="0.2">
      <c r="AY116" s="20"/>
      <c r="BO116" s="99"/>
    </row>
    <row r="117" spans="51:67" x14ac:dyDescent="0.2">
      <c r="AY117" s="20"/>
      <c r="BO117" s="99"/>
    </row>
    <row r="118" spans="51:67" x14ac:dyDescent="0.2">
      <c r="AY118" s="20"/>
      <c r="BO118" s="99"/>
    </row>
    <row r="119" spans="51:67" x14ac:dyDescent="0.2">
      <c r="AY119" s="20"/>
      <c r="BO119" s="99"/>
    </row>
    <row r="120" spans="51:67" x14ac:dyDescent="0.2">
      <c r="AY120" s="20"/>
      <c r="BO120" s="99"/>
    </row>
    <row r="121" spans="51:67" x14ac:dyDescent="0.2">
      <c r="AY121" s="20"/>
      <c r="BO121" s="99"/>
    </row>
    <row r="122" spans="51:67" x14ac:dyDescent="0.2">
      <c r="AY122" s="20"/>
      <c r="BO122" s="99"/>
    </row>
    <row r="123" spans="51:67" x14ac:dyDescent="0.2">
      <c r="AY123" s="20"/>
      <c r="BO123" s="99"/>
    </row>
    <row r="124" spans="51:67" x14ac:dyDescent="0.2">
      <c r="AY124" s="20"/>
      <c r="BO124" s="99"/>
    </row>
    <row r="125" spans="51:67" x14ac:dyDescent="0.2">
      <c r="AY125" s="20"/>
      <c r="BO125" s="99"/>
    </row>
    <row r="126" spans="51:67" x14ac:dyDescent="0.2">
      <c r="AY126" s="20"/>
      <c r="BO126" s="99"/>
    </row>
    <row r="127" spans="51:67" x14ac:dyDescent="0.2">
      <c r="AY127" s="20"/>
      <c r="BO127" s="99"/>
    </row>
    <row r="128" spans="51:67" x14ac:dyDescent="0.2">
      <c r="AY128" s="20"/>
      <c r="BO128" s="99"/>
    </row>
    <row r="129" spans="51:67" x14ac:dyDescent="0.2">
      <c r="AY129" s="20"/>
      <c r="BO129" s="99"/>
    </row>
    <row r="130" spans="51:67" x14ac:dyDescent="0.2">
      <c r="AY130" s="20"/>
      <c r="BO130" s="99"/>
    </row>
    <row r="131" spans="51:67" x14ac:dyDescent="0.2">
      <c r="AY131" s="20"/>
      <c r="BO131" s="99"/>
    </row>
    <row r="132" spans="51:67" x14ac:dyDescent="0.2">
      <c r="AY132" s="20"/>
      <c r="BO132" s="99"/>
    </row>
    <row r="133" spans="51:67" x14ac:dyDescent="0.2">
      <c r="AY133" s="20"/>
      <c r="BO133" s="99"/>
    </row>
    <row r="134" spans="51:67" x14ac:dyDescent="0.2">
      <c r="AY134" s="20"/>
      <c r="BO134" s="99"/>
    </row>
    <row r="135" spans="51:67" x14ac:dyDescent="0.2">
      <c r="AY135" s="20"/>
      <c r="BO135" s="99"/>
    </row>
    <row r="136" spans="51:67" x14ac:dyDescent="0.2">
      <c r="AY136" s="20"/>
      <c r="BO136" s="99"/>
    </row>
    <row r="137" spans="51:67" x14ac:dyDescent="0.2">
      <c r="AY137" s="20"/>
      <c r="BO137" s="99"/>
    </row>
    <row r="138" spans="51:67" x14ac:dyDescent="0.2">
      <c r="AY138" s="20"/>
      <c r="BO138" s="99"/>
    </row>
    <row r="139" spans="51:67" x14ac:dyDescent="0.2">
      <c r="AY139" s="20"/>
      <c r="BO139" s="99"/>
    </row>
    <row r="140" spans="51:67" x14ac:dyDescent="0.2">
      <c r="AY140" s="20"/>
      <c r="BO140" s="99"/>
    </row>
    <row r="141" spans="51:67" x14ac:dyDescent="0.2">
      <c r="AY141" s="20"/>
      <c r="BO141" s="99"/>
    </row>
    <row r="142" spans="51:67" x14ac:dyDescent="0.2">
      <c r="AY142" s="20"/>
      <c r="BO142" s="99"/>
    </row>
    <row r="143" spans="51:67" x14ac:dyDescent="0.2">
      <c r="AY143" s="20"/>
      <c r="BO143" s="99"/>
    </row>
    <row r="144" spans="51:67" x14ac:dyDescent="0.2">
      <c r="AY144" s="20"/>
      <c r="BO144" s="99"/>
    </row>
    <row r="145" spans="51:67" x14ac:dyDescent="0.2">
      <c r="AY145" s="20"/>
      <c r="BO145" s="99"/>
    </row>
    <row r="146" spans="51:67" x14ac:dyDescent="0.2">
      <c r="AY146" s="20"/>
      <c r="BO146" s="99"/>
    </row>
    <row r="147" spans="51:67" x14ac:dyDescent="0.2">
      <c r="AY147" s="20"/>
      <c r="BO147" s="99"/>
    </row>
    <row r="148" spans="51:67" x14ac:dyDescent="0.2">
      <c r="AY148" s="20"/>
      <c r="BO148" s="99"/>
    </row>
    <row r="149" spans="51:67" x14ac:dyDescent="0.2">
      <c r="AY149" s="20"/>
      <c r="BO149" s="99"/>
    </row>
    <row r="150" spans="51:67" x14ac:dyDescent="0.2">
      <c r="AY150" s="20"/>
      <c r="BO150" s="99"/>
    </row>
    <row r="151" spans="51:67" x14ac:dyDescent="0.2">
      <c r="AY151" s="20"/>
      <c r="BO151" s="99"/>
    </row>
    <row r="152" spans="51:67" x14ac:dyDescent="0.2">
      <c r="AY152" s="20"/>
      <c r="BO152" s="99"/>
    </row>
    <row r="153" spans="51:67" x14ac:dyDescent="0.2">
      <c r="AY153" s="20"/>
      <c r="BO153" s="99"/>
    </row>
    <row r="154" spans="51:67" x14ac:dyDescent="0.2">
      <c r="AY154" s="20"/>
      <c r="BO154" s="99"/>
    </row>
    <row r="155" spans="51:67" x14ac:dyDescent="0.2">
      <c r="AY155" s="20"/>
      <c r="BO155" s="99"/>
    </row>
    <row r="156" spans="51:67" x14ac:dyDescent="0.2">
      <c r="AY156" s="20"/>
      <c r="BO156" s="99"/>
    </row>
    <row r="157" spans="51:67" x14ac:dyDescent="0.2">
      <c r="AY157" s="20"/>
      <c r="BO157" s="99"/>
    </row>
    <row r="158" spans="51:67" x14ac:dyDescent="0.2">
      <c r="AY158" s="20"/>
      <c r="BO158" s="99"/>
    </row>
    <row r="159" spans="51:67" x14ac:dyDescent="0.2">
      <c r="AY159" s="20"/>
      <c r="BO159" s="99"/>
    </row>
    <row r="160" spans="51:67" x14ac:dyDescent="0.2">
      <c r="AY160" s="20"/>
      <c r="BO160" s="99"/>
    </row>
    <row r="161" spans="51:67" x14ac:dyDescent="0.2">
      <c r="AY161" s="20"/>
      <c r="BO161" s="99"/>
    </row>
    <row r="162" spans="51:67" x14ac:dyDescent="0.2">
      <c r="AY162" s="20"/>
      <c r="BO162" s="99"/>
    </row>
    <row r="163" spans="51:67" x14ac:dyDescent="0.2">
      <c r="AY163" s="20"/>
      <c r="BO163" s="99"/>
    </row>
    <row r="164" spans="51:67" x14ac:dyDescent="0.2">
      <c r="AY164" s="20"/>
      <c r="BO164" s="99"/>
    </row>
    <row r="165" spans="51:67" x14ac:dyDescent="0.2">
      <c r="AY165" s="20"/>
      <c r="BO165" s="99"/>
    </row>
    <row r="166" spans="51:67" x14ac:dyDescent="0.2">
      <c r="AY166" s="20"/>
      <c r="BO166" s="99"/>
    </row>
    <row r="167" spans="51:67" x14ac:dyDescent="0.2">
      <c r="BO167" s="99"/>
    </row>
    <row r="168" spans="51:67" x14ac:dyDescent="0.2">
      <c r="BO168" s="99"/>
    </row>
    <row r="169" spans="51:67" x14ac:dyDescent="0.2">
      <c r="BO169" s="99"/>
    </row>
    <row r="170" spans="51:67" x14ac:dyDescent="0.2">
      <c r="BO170" s="99"/>
    </row>
    <row r="171" spans="51:67" x14ac:dyDescent="0.2">
      <c r="BO171" s="99"/>
    </row>
    <row r="172" spans="51:67" x14ac:dyDescent="0.2">
      <c r="BO172" s="99"/>
    </row>
    <row r="173" spans="51:67" x14ac:dyDescent="0.2">
      <c r="BO173" s="99"/>
    </row>
    <row r="174" spans="51:67" x14ac:dyDescent="0.2">
      <c r="BO174" s="99"/>
    </row>
    <row r="175" spans="51:67" x14ac:dyDescent="0.2">
      <c r="BO175" s="99"/>
    </row>
    <row r="176" spans="51:67" x14ac:dyDescent="0.2">
      <c r="BO176" s="99"/>
    </row>
    <row r="177" spans="67:67" x14ac:dyDescent="0.2">
      <c r="BO177" s="99"/>
    </row>
    <row r="178" spans="67:67" x14ac:dyDescent="0.2">
      <c r="BO178" s="99"/>
    </row>
    <row r="179" spans="67:67" x14ac:dyDescent="0.2">
      <c r="BO179" s="99"/>
    </row>
    <row r="180" spans="67:67" x14ac:dyDescent="0.2">
      <c r="BO180" s="99"/>
    </row>
    <row r="181" spans="67:67" x14ac:dyDescent="0.2">
      <c r="BO181" s="99"/>
    </row>
    <row r="182" spans="67:67" x14ac:dyDescent="0.2">
      <c r="BO182" s="99"/>
    </row>
    <row r="183" spans="67:67" x14ac:dyDescent="0.2">
      <c r="BO183" s="99"/>
    </row>
    <row r="184" spans="67:67" x14ac:dyDescent="0.2">
      <c r="BO184" s="99"/>
    </row>
    <row r="185" spans="67:67" x14ac:dyDescent="0.2">
      <c r="BO185" s="99"/>
    </row>
    <row r="186" spans="67:67" x14ac:dyDescent="0.2">
      <c r="BO186" s="99"/>
    </row>
    <row r="187" spans="67:67" x14ac:dyDescent="0.2">
      <c r="BO187" s="99"/>
    </row>
    <row r="188" spans="67:67" x14ac:dyDescent="0.2">
      <c r="BO188" s="99"/>
    </row>
    <row r="189" spans="67:67" x14ac:dyDescent="0.2">
      <c r="BO189" s="99"/>
    </row>
    <row r="190" spans="67:67" x14ac:dyDescent="0.2">
      <c r="BO190" s="99"/>
    </row>
    <row r="191" spans="67:67" x14ac:dyDescent="0.2">
      <c r="BO191" s="99"/>
    </row>
    <row r="192" spans="67:67" x14ac:dyDescent="0.2">
      <c r="BO192" s="99"/>
    </row>
    <row r="193" spans="67:67" x14ac:dyDescent="0.2">
      <c r="BO193" s="99"/>
    </row>
    <row r="194" spans="67:67" x14ac:dyDescent="0.2">
      <c r="BO194" s="99"/>
    </row>
    <row r="195" spans="67:67" x14ac:dyDescent="0.2">
      <c r="BO195" s="99"/>
    </row>
    <row r="196" spans="67:67" x14ac:dyDescent="0.2">
      <c r="BO196" s="99"/>
    </row>
    <row r="197" spans="67:67" x14ac:dyDescent="0.2">
      <c r="BO197" s="99"/>
    </row>
    <row r="198" spans="67:67" x14ac:dyDescent="0.2">
      <c r="BO198" s="99"/>
    </row>
    <row r="199" spans="67:67" x14ac:dyDescent="0.2">
      <c r="BO199" s="99"/>
    </row>
    <row r="200" spans="67:67" x14ac:dyDescent="0.2">
      <c r="BO200" s="99"/>
    </row>
    <row r="201" spans="67:67" x14ac:dyDescent="0.2">
      <c r="BO201" s="99"/>
    </row>
    <row r="202" spans="67:67" x14ac:dyDescent="0.2">
      <c r="BO202" s="99"/>
    </row>
    <row r="203" spans="67:67" x14ac:dyDescent="0.2">
      <c r="BO203" s="99"/>
    </row>
    <row r="204" spans="67:67" x14ac:dyDescent="0.2">
      <c r="BO204" s="99"/>
    </row>
    <row r="205" spans="67:67" x14ac:dyDescent="0.2">
      <c r="BO205" s="99"/>
    </row>
    <row r="206" spans="67:67" x14ac:dyDescent="0.2">
      <c r="BO206" s="99"/>
    </row>
    <row r="207" spans="67:67" x14ac:dyDescent="0.2">
      <c r="BO207" s="99"/>
    </row>
    <row r="208" spans="67:67" x14ac:dyDescent="0.2">
      <c r="BO208" s="99"/>
    </row>
    <row r="209" spans="67:67" x14ac:dyDescent="0.2">
      <c r="BO209" s="99"/>
    </row>
    <row r="210" spans="67:67" x14ac:dyDescent="0.2">
      <c r="BO210" s="99"/>
    </row>
    <row r="211" spans="67:67" x14ac:dyDescent="0.2">
      <c r="BO211" s="99"/>
    </row>
    <row r="212" spans="67:67" x14ac:dyDescent="0.2">
      <c r="BO212" s="99"/>
    </row>
    <row r="213" spans="67:67" x14ac:dyDescent="0.2">
      <c r="BO213" s="99"/>
    </row>
    <row r="214" spans="67:67" x14ac:dyDescent="0.2">
      <c r="BO214" s="99"/>
    </row>
    <row r="215" spans="67:67" x14ac:dyDescent="0.2">
      <c r="BO215" s="99"/>
    </row>
    <row r="216" spans="67:67" x14ac:dyDescent="0.2">
      <c r="BO216" s="99"/>
    </row>
    <row r="217" spans="67:67" x14ac:dyDescent="0.2">
      <c r="BO217" s="99"/>
    </row>
    <row r="218" spans="67:67" x14ac:dyDescent="0.2">
      <c r="BO218" s="99"/>
    </row>
    <row r="219" spans="67:67" x14ac:dyDescent="0.2">
      <c r="BO219" s="99"/>
    </row>
    <row r="220" spans="67:67" x14ac:dyDescent="0.2">
      <c r="BO220" s="99"/>
    </row>
    <row r="221" spans="67:67" x14ac:dyDescent="0.2">
      <c r="BO221" s="99"/>
    </row>
    <row r="222" spans="67:67" x14ac:dyDescent="0.2">
      <c r="BO222" s="99"/>
    </row>
    <row r="223" spans="67:67" x14ac:dyDescent="0.2">
      <c r="BO223" s="99"/>
    </row>
    <row r="224" spans="67:67" x14ac:dyDescent="0.2">
      <c r="BO224" s="99"/>
    </row>
    <row r="225" spans="67:67" x14ac:dyDescent="0.2">
      <c r="BO225" s="99"/>
    </row>
    <row r="226" spans="67:67" x14ac:dyDescent="0.2">
      <c r="BO226" s="99"/>
    </row>
    <row r="227" spans="67:67" x14ac:dyDescent="0.2">
      <c r="BO227" s="99"/>
    </row>
    <row r="228" spans="67:67" x14ac:dyDescent="0.2">
      <c r="BO228" s="99"/>
    </row>
    <row r="229" spans="67:67" x14ac:dyDescent="0.2">
      <c r="BO229" s="99"/>
    </row>
    <row r="230" spans="67:67" x14ac:dyDescent="0.2">
      <c r="BO230" s="99"/>
    </row>
    <row r="231" spans="67:67" x14ac:dyDescent="0.2">
      <c r="BO231" s="99"/>
    </row>
    <row r="232" spans="67:67" x14ac:dyDescent="0.2">
      <c r="BO232" s="99"/>
    </row>
    <row r="233" spans="67:67" x14ac:dyDescent="0.2">
      <c r="BO233" s="99"/>
    </row>
    <row r="234" spans="67:67" x14ac:dyDescent="0.2">
      <c r="BO234" s="99"/>
    </row>
    <row r="235" spans="67:67" x14ac:dyDescent="0.2">
      <c r="BO235" s="99"/>
    </row>
    <row r="236" spans="67:67" x14ac:dyDescent="0.2">
      <c r="BO236" s="99"/>
    </row>
    <row r="237" spans="67:67" x14ac:dyDescent="0.2">
      <c r="BO237" s="99"/>
    </row>
    <row r="238" spans="67:67" x14ac:dyDescent="0.2">
      <c r="BO238" s="99"/>
    </row>
    <row r="239" spans="67:67" x14ac:dyDescent="0.2">
      <c r="BO239" s="99"/>
    </row>
    <row r="240" spans="67:67" x14ac:dyDescent="0.2">
      <c r="BO240" s="99"/>
    </row>
    <row r="241" spans="67:67" x14ac:dyDescent="0.2">
      <c r="BO241" s="99"/>
    </row>
    <row r="242" spans="67:67" x14ac:dyDescent="0.2">
      <c r="BO242" s="99"/>
    </row>
    <row r="243" spans="67:67" x14ac:dyDescent="0.2">
      <c r="BO243" s="99"/>
    </row>
    <row r="244" spans="67:67" x14ac:dyDescent="0.2">
      <c r="BO244" s="99"/>
    </row>
    <row r="245" spans="67:67" x14ac:dyDescent="0.2">
      <c r="BO245" s="99"/>
    </row>
    <row r="246" spans="67:67" x14ac:dyDescent="0.2">
      <c r="BO246" s="99"/>
    </row>
    <row r="247" spans="67:67" x14ac:dyDescent="0.2">
      <c r="BO247" s="99"/>
    </row>
    <row r="248" spans="67:67" x14ac:dyDescent="0.2">
      <c r="BO248" s="99"/>
    </row>
    <row r="249" spans="67:67" x14ac:dyDescent="0.2">
      <c r="BO249" s="99"/>
    </row>
    <row r="250" spans="67:67" x14ac:dyDescent="0.2">
      <c r="BO250" s="99"/>
    </row>
    <row r="251" spans="67:67" x14ac:dyDescent="0.2">
      <c r="BO251" s="99"/>
    </row>
    <row r="252" spans="67:67" x14ac:dyDescent="0.2">
      <c r="BO252" s="99"/>
    </row>
    <row r="253" spans="67:67" x14ac:dyDescent="0.2">
      <c r="BO253" s="99"/>
    </row>
    <row r="254" spans="67:67" x14ac:dyDescent="0.2">
      <c r="BO254" s="99"/>
    </row>
    <row r="255" spans="67:67" x14ac:dyDescent="0.2">
      <c r="BO255" s="99"/>
    </row>
    <row r="256" spans="67:67" x14ac:dyDescent="0.2">
      <c r="BO256" s="99"/>
    </row>
    <row r="257" spans="67:67" x14ac:dyDescent="0.2">
      <c r="BO257" s="99"/>
    </row>
    <row r="258" spans="67:67" x14ac:dyDescent="0.2">
      <c r="BO258" s="99"/>
    </row>
    <row r="259" spans="67:67" x14ac:dyDescent="0.2">
      <c r="BO259" s="99"/>
    </row>
    <row r="260" spans="67:67" x14ac:dyDescent="0.2">
      <c r="BO260" s="99"/>
    </row>
    <row r="261" spans="67:67" x14ac:dyDescent="0.2">
      <c r="BO261" s="99"/>
    </row>
    <row r="262" spans="67:67" x14ac:dyDescent="0.2">
      <c r="BO262" s="99"/>
    </row>
    <row r="263" spans="67:67" x14ac:dyDescent="0.2">
      <c r="BO263" s="99"/>
    </row>
    <row r="264" spans="67:67" x14ac:dyDescent="0.2">
      <c r="BO264" s="99"/>
    </row>
    <row r="265" spans="67:67" x14ac:dyDescent="0.2">
      <c r="BO265" s="99"/>
    </row>
    <row r="266" spans="67:67" x14ac:dyDescent="0.2">
      <c r="BO266" s="99"/>
    </row>
    <row r="267" spans="67:67" x14ac:dyDescent="0.2">
      <c r="BO267" s="99"/>
    </row>
    <row r="268" spans="67:67" x14ac:dyDescent="0.2">
      <c r="BO268" s="99"/>
    </row>
    <row r="269" spans="67:67" x14ac:dyDescent="0.2">
      <c r="BO269" s="99"/>
    </row>
    <row r="270" spans="67:67" x14ac:dyDescent="0.2">
      <c r="BO270" s="99"/>
    </row>
    <row r="271" spans="67:67" x14ac:dyDescent="0.2">
      <c r="BO271" s="99"/>
    </row>
    <row r="272" spans="67:67" x14ac:dyDescent="0.2">
      <c r="BO272" s="99"/>
    </row>
    <row r="273" spans="67:67" x14ac:dyDescent="0.2">
      <c r="BO273" s="99"/>
    </row>
    <row r="274" spans="67:67" x14ac:dyDescent="0.2">
      <c r="BO274" s="99"/>
    </row>
    <row r="275" spans="67:67" x14ac:dyDescent="0.2">
      <c r="BO275" s="99"/>
    </row>
    <row r="276" spans="67:67" x14ac:dyDescent="0.2">
      <c r="BO276" s="99"/>
    </row>
    <row r="277" spans="67:67" x14ac:dyDescent="0.2">
      <c r="BO277" s="99"/>
    </row>
    <row r="278" spans="67:67" x14ac:dyDescent="0.2">
      <c r="BO278" s="99"/>
    </row>
    <row r="279" spans="67:67" x14ac:dyDescent="0.2">
      <c r="BO279" s="99"/>
    </row>
    <row r="280" spans="67:67" x14ac:dyDescent="0.2">
      <c r="BO280" s="99"/>
    </row>
    <row r="281" spans="67:67" x14ac:dyDescent="0.2">
      <c r="BO281" s="99"/>
    </row>
    <row r="282" spans="67:67" x14ac:dyDescent="0.2">
      <c r="BO282" s="99"/>
    </row>
    <row r="283" spans="67:67" x14ac:dyDescent="0.2">
      <c r="BO283" s="99"/>
    </row>
    <row r="284" spans="67:67" x14ac:dyDescent="0.2">
      <c r="BO284" s="99"/>
    </row>
    <row r="285" spans="67:67" x14ac:dyDescent="0.2">
      <c r="BO285" s="99"/>
    </row>
    <row r="286" spans="67:67" x14ac:dyDescent="0.2">
      <c r="BO286" s="99"/>
    </row>
    <row r="287" spans="67:67" x14ac:dyDescent="0.2">
      <c r="BO287" s="99"/>
    </row>
    <row r="288" spans="67:67" x14ac:dyDescent="0.2">
      <c r="BO288" s="99"/>
    </row>
    <row r="289" spans="67:67" x14ac:dyDescent="0.2">
      <c r="BO289" s="99"/>
    </row>
    <row r="290" spans="67:67" x14ac:dyDescent="0.2">
      <c r="BO290" s="99"/>
    </row>
    <row r="291" spans="67:67" x14ac:dyDescent="0.2">
      <c r="BO291" s="99"/>
    </row>
    <row r="292" spans="67:67" x14ac:dyDescent="0.2">
      <c r="BO292" s="99"/>
    </row>
    <row r="293" spans="67:67" x14ac:dyDescent="0.2">
      <c r="BO293" s="99"/>
    </row>
    <row r="294" spans="67:67" x14ac:dyDescent="0.2">
      <c r="BO294" s="99"/>
    </row>
    <row r="295" spans="67:67" x14ac:dyDescent="0.2">
      <c r="BO295" s="99"/>
    </row>
    <row r="296" spans="67:67" x14ac:dyDescent="0.2">
      <c r="BO296" s="99"/>
    </row>
    <row r="297" spans="67:67" x14ac:dyDescent="0.2">
      <c r="BO297" s="99"/>
    </row>
    <row r="298" spans="67:67" x14ac:dyDescent="0.2">
      <c r="BO298" s="99"/>
    </row>
    <row r="299" spans="67:67" x14ac:dyDescent="0.2">
      <c r="BO299" s="99"/>
    </row>
    <row r="300" spans="67:67" x14ac:dyDescent="0.2">
      <c r="BO300" s="99"/>
    </row>
    <row r="301" spans="67:67" x14ac:dyDescent="0.2">
      <c r="BO301" s="99"/>
    </row>
    <row r="302" spans="67:67" x14ac:dyDescent="0.2">
      <c r="BO302" s="99"/>
    </row>
    <row r="303" spans="67:67" x14ac:dyDescent="0.2">
      <c r="BO303" s="99"/>
    </row>
    <row r="304" spans="67:67" x14ac:dyDescent="0.2">
      <c r="BO304" s="99"/>
    </row>
    <row r="305" spans="67:67" x14ac:dyDescent="0.2">
      <c r="BO305" s="99"/>
    </row>
    <row r="306" spans="67:67" x14ac:dyDescent="0.2">
      <c r="BO306" s="99"/>
    </row>
    <row r="307" spans="67:67" x14ac:dyDescent="0.2">
      <c r="BO307" s="99"/>
    </row>
    <row r="308" spans="67:67" x14ac:dyDescent="0.2">
      <c r="BO308" s="99"/>
    </row>
    <row r="309" spans="67:67" x14ac:dyDescent="0.2">
      <c r="BO309" s="99"/>
    </row>
    <row r="310" spans="67:67" x14ac:dyDescent="0.2">
      <c r="BO310" s="99"/>
    </row>
    <row r="311" spans="67:67" x14ac:dyDescent="0.2">
      <c r="BO311" s="99"/>
    </row>
    <row r="312" spans="67:67" x14ac:dyDescent="0.2">
      <c r="BO312" s="99"/>
    </row>
    <row r="313" spans="67:67" x14ac:dyDescent="0.2">
      <c r="BO313" s="99"/>
    </row>
    <row r="314" spans="67:67" x14ac:dyDescent="0.2">
      <c r="BO314" s="99"/>
    </row>
    <row r="315" spans="67:67" x14ac:dyDescent="0.2">
      <c r="BO315" s="99"/>
    </row>
  </sheetData>
  <sheetProtection sheet="1" objects="1" scenarios="1" formatCells="0" formatColumns="0" formatRows="0" deleteRows="0"/>
  <mergeCells count="1">
    <mergeCell ref="A2:D2"/>
  </mergeCells>
  <conditionalFormatting sqref="BM4:BM102">
    <cfRule type="expression" dxfId="2" priority="1">
      <formula>$BM4="Yes"</formula>
    </cfRule>
    <cfRule type="expression" dxfId="1" priority="2">
      <formula>$BM4="Warn"</formula>
    </cfRule>
    <cfRule type="expression" dxfId="0" priority="3">
      <formula>$BM4="No"</formula>
    </cfRule>
  </conditionalFormatting>
  <dataValidations count="11">
    <dataValidation type="whole" errorStyle="information" allowBlank="1" showInputMessage="1" showErrorMessage="1" error="Enter a whole number from 1 to 4" sqref="H102:I102">
      <formula1>1</formula1>
      <formula2>4</formula2>
    </dataValidation>
    <dataValidation type="list" allowBlank="1" showInputMessage="1" showErrorMessage="1" sqref="E102">
      <formula1>"DVR, Non-DVR, Thin Client, Multi-Service Gateway, Cable DTA"</formula1>
    </dataValidation>
    <dataValidation type="whole" allowBlank="1" showInputMessage="1" showErrorMessage="1" error="Enter a whole number from 0 to 5" sqref="AJ4:AJ102">
      <formula1>0</formula1>
      <formula2>5</formula2>
    </dataValidation>
    <dataValidation type="whole" allowBlank="1" showInputMessage="1" showErrorMessage="1" error="Enter a whole number from  0 to 10" sqref="AN4:AP102">
      <formula1>0</formula1>
      <formula2>10</formula2>
    </dataValidation>
    <dataValidation type="list" allowBlank="1" showInputMessage="1" showErrorMessage="1" sqref="BN4:BN102">
      <formula1>"ESv3, Tier 2"</formula1>
    </dataValidation>
    <dataValidation type="decimal" allowBlank="1" showInputMessage="1" showErrorMessage="1" error="Enter a decimal number between 0 and 4" sqref="H4:I101">
      <formula1>0</formula1>
      <formula2>4</formula2>
    </dataValidation>
    <dataValidation type="list" allowBlank="1" showInputMessage="1" showErrorMessage="1" sqref="E4:E101">
      <formula1>STB_Categories</formula1>
    </dataValidation>
    <dataValidation type="whole" allowBlank="1" showInputMessage="1" showErrorMessage="1" error="Enter a whole number between 0 and 2" sqref="J4:J100 L4:L100">
      <formula1>0</formula1>
      <formula2>2</formula2>
    </dataValidation>
    <dataValidation type="custom" allowBlank="1" showInputMessage="1" showErrorMessage="1" errorTitle="Cannot take D2 and D3 together" error="Please clear the D3 entry if you want to take the D2 allowance." sqref="P4:P101">
      <formula1>IF(ISBLANK(R4),TRUE,FALSE)</formula1>
    </dataValidation>
    <dataValidation type="custom" allowBlank="1" showInputMessage="1" showErrorMessage="1" errorTitle="Cannot take D2 and D3" error="Please clear the D2 entry if you want to take the D3 allowance." sqref="R4:R101">
      <formula1>IF(ISBLANK(P4),TRUE,FALSE)</formula1>
    </dataValidation>
    <dataValidation type="custom" showInputMessage="1" showErrorMessage="1" errorTitle="Multi-room allowance error" error="You cannot take Multi-room along with HNI and/or S-DVR" sqref="AB4:AB101">
      <formula1>AND(ISBLANK(V4),ISBLANK(Z4))</formula1>
    </dataValidation>
  </dataValidations>
  <pageMargins left="0.7" right="0.7" top="0.75" bottom="0.75" header="0.3" footer="0.3"/>
  <pageSetup orientation="portrait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INDIRECT(VLOOKUP(E4,'ESv3 Allowances'!$A$44:$B$48,2,0))</xm:f>
          </x14:formula1>
          <xm:sqref>F4:F102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F53" sqref="F53"/>
    </sheetView>
  </sheetViews>
  <sheetFormatPr baseColWidth="10" defaultColWidth="8.83203125" defaultRowHeight="15" x14ac:dyDescent="0.2"/>
  <cols>
    <col min="1" max="1" width="33.5" style="44" bestFit="1" customWidth="1"/>
    <col min="2" max="2" width="21.1640625" style="44" customWidth="1"/>
    <col min="3" max="3" width="12.5" style="54" bestFit="1" customWidth="1"/>
    <col min="4" max="6" width="8.83203125" style="44"/>
    <col min="7" max="7" width="10.5" style="44" customWidth="1"/>
    <col min="8" max="11" width="8.83203125" style="44"/>
    <col min="12" max="12" width="11.1640625" style="44" customWidth="1"/>
    <col min="13" max="13" width="11.5" style="44" customWidth="1"/>
    <col min="14" max="14" width="63.83203125" style="44" customWidth="1"/>
    <col min="15" max="15" width="8.83203125" style="44"/>
    <col min="16" max="16" width="95" style="41" customWidth="1"/>
    <col min="17" max="16384" width="8.83203125" style="44"/>
  </cols>
  <sheetData>
    <row r="1" spans="1:16" s="40" customFormat="1" ht="60" x14ac:dyDescent="0.2">
      <c r="A1" s="38" t="s">
        <v>43</v>
      </c>
      <c r="B1" s="39" t="s">
        <v>44</v>
      </c>
      <c r="C1" s="39" t="str">
        <f>A23</f>
        <v>Advanced Video Processing</v>
      </c>
      <c r="D1" s="39" t="str">
        <f>A24</f>
        <v>Cable CARD</v>
      </c>
      <c r="E1" s="39" t="str">
        <f>A25</f>
        <v>Digital Video Recorder (DVR)</v>
      </c>
      <c r="F1" s="39" t="str">
        <f>A26</f>
        <v>DOCSIS</v>
      </c>
      <c r="G1" s="39" t="str">
        <f>A27</f>
        <v>High Definition (HD)</v>
      </c>
      <c r="H1" s="39" t="str">
        <f>A28</f>
        <v>Home Network Interface</v>
      </c>
      <c r="I1" s="39" t="str">
        <f>A29</f>
        <v>Multi-room</v>
      </c>
      <c r="J1" s="39" t="str">
        <f>A30</f>
        <v>Multi-stream - Cable/Satellite</v>
      </c>
      <c r="K1" s="39" t="str">
        <f>A31</f>
        <v>Multi-stream - Terrestrial/IP</v>
      </c>
      <c r="L1" s="39" t="str">
        <f>A32</f>
        <v>Removable Media Player</v>
      </c>
      <c r="M1" s="39" t="str">
        <f>A33</f>
        <v>Removable Media Player / Recorder</v>
      </c>
      <c r="N1" s="39"/>
      <c r="P1" s="41"/>
    </row>
    <row r="2" spans="1:16" x14ac:dyDescent="0.2">
      <c r="A2" s="42"/>
      <c r="B2" s="39" t="s">
        <v>45</v>
      </c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6" ht="60" x14ac:dyDescent="0.2">
      <c r="A3" s="45" t="s">
        <v>10</v>
      </c>
      <c r="B3" s="46">
        <v>60</v>
      </c>
      <c r="C3" s="47" t="s">
        <v>46</v>
      </c>
      <c r="D3" s="46" t="s">
        <v>47</v>
      </c>
      <c r="E3" s="46" t="s">
        <v>48</v>
      </c>
      <c r="F3" s="46" t="s">
        <v>49</v>
      </c>
      <c r="G3" s="46" t="s">
        <v>50</v>
      </c>
      <c r="H3" s="46" t="s">
        <v>51</v>
      </c>
      <c r="I3" s="46" t="s">
        <v>52</v>
      </c>
      <c r="J3" s="46" t="s">
        <v>53</v>
      </c>
      <c r="K3" s="46"/>
      <c r="L3" s="46" t="s">
        <v>48</v>
      </c>
      <c r="M3" s="46" t="s">
        <v>48</v>
      </c>
      <c r="N3" s="48" t="s">
        <v>54</v>
      </c>
    </row>
    <row r="4" spans="1:16" ht="45" x14ac:dyDescent="0.2">
      <c r="A4" s="45" t="s">
        <v>55</v>
      </c>
      <c r="B4" s="46">
        <v>70</v>
      </c>
      <c r="C4" s="47" t="s">
        <v>46</v>
      </c>
      <c r="D4" s="46" t="s">
        <v>47</v>
      </c>
      <c r="E4" s="46" t="s">
        <v>48</v>
      </c>
      <c r="F4" s="46" t="s">
        <v>49</v>
      </c>
      <c r="G4" s="46" t="s">
        <v>50</v>
      </c>
      <c r="H4" s="46" t="s">
        <v>51</v>
      </c>
      <c r="I4" s="46" t="s">
        <v>52</v>
      </c>
      <c r="J4" s="46" t="s">
        <v>53</v>
      </c>
      <c r="K4" s="46"/>
      <c r="L4" s="46" t="s">
        <v>48</v>
      </c>
      <c r="M4" s="46" t="s">
        <v>48</v>
      </c>
      <c r="N4" s="48" t="s">
        <v>56</v>
      </c>
    </row>
    <row r="5" spans="1:16" ht="45" x14ac:dyDescent="0.2">
      <c r="A5" s="45" t="s">
        <v>57</v>
      </c>
      <c r="B5" s="46">
        <v>35</v>
      </c>
      <c r="C5" s="47"/>
      <c r="D5" s="46"/>
      <c r="E5" s="46"/>
      <c r="F5" s="46"/>
      <c r="G5" s="46" t="s">
        <v>58</v>
      </c>
      <c r="H5" s="46"/>
      <c r="I5" s="46"/>
      <c r="J5" s="46"/>
      <c r="K5" s="46"/>
      <c r="L5" s="46"/>
      <c r="M5" s="46"/>
      <c r="N5" s="48" t="s">
        <v>59</v>
      </c>
    </row>
    <row r="6" spans="1:16" ht="45" x14ac:dyDescent="0.2">
      <c r="A6" s="45" t="s">
        <v>60</v>
      </c>
      <c r="B6" s="46">
        <v>50</v>
      </c>
      <c r="C6" s="47" t="s">
        <v>46</v>
      </c>
      <c r="D6" s="46" t="s">
        <v>47</v>
      </c>
      <c r="E6" s="46" t="s">
        <v>48</v>
      </c>
      <c r="F6" s="46" t="s">
        <v>49</v>
      </c>
      <c r="G6" s="46" t="s">
        <v>50</v>
      </c>
      <c r="H6" s="46" t="s">
        <v>51</v>
      </c>
      <c r="I6" s="46" t="s">
        <v>52</v>
      </c>
      <c r="J6" s="46"/>
      <c r="K6" s="46" t="s">
        <v>48</v>
      </c>
      <c r="L6" s="46" t="s">
        <v>48</v>
      </c>
      <c r="M6" s="46" t="s">
        <v>48</v>
      </c>
      <c r="N6" s="48" t="s">
        <v>61</v>
      </c>
    </row>
    <row r="7" spans="1:16" ht="45" x14ac:dyDescent="0.2">
      <c r="A7" s="45" t="s">
        <v>62</v>
      </c>
      <c r="B7" s="46">
        <v>22</v>
      </c>
      <c r="C7" s="47" t="s">
        <v>46</v>
      </c>
      <c r="D7" s="46" t="s">
        <v>47</v>
      </c>
      <c r="E7" s="46" t="s">
        <v>48</v>
      </c>
      <c r="F7" s="46" t="s">
        <v>49</v>
      </c>
      <c r="G7" s="46"/>
      <c r="H7" s="46" t="s">
        <v>51</v>
      </c>
      <c r="I7" s="46" t="s">
        <v>52</v>
      </c>
      <c r="J7" s="46"/>
      <c r="K7" s="46" t="s">
        <v>48</v>
      </c>
      <c r="L7" s="46" t="s">
        <v>48</v>
      </c>
      <c r="M7" s="46" t="s">
        <v>48</v>
      </c>
      <c r="N7" s="48" t="s">
        <v>63</v>
      </c>
    </row>
    <row r="8" spans="1:16" ht="60" x14ac:dyDescent="0.2">
      <c r="A8" s="95" t="s">
        <v>16</v>
      </c>
      <c r="B8" s="46">
        <v>35</v>
      </c>
      <c r="C8" s="47" t="s">
        <v>64</v>
      </c>
      <c r="D8" s="46"/>
      <c r="E8" s="46"/>
      <c r="F8" s="46"/>
      <c r="G8" s="46" t="s">
        <v>65</v>
      </c>
      <c r="H8" s="46" t="s">
        <v>66</v>
      </c>
      <c r="I8" s="46"/>
      <c r="J8" s="46"/>
      <c r="K8" s="46"/>
      <c r="L8" s="46" t="s">
        <v>67</v>
      </c>
      <c r="M8" s="46" t="s">
        <v>67</v>
      </c>
      <c r="N8" s="48" t="s">
        <v>68</v>
      </c>
    </row>
    <row r="9" spans="1:16" x14ac:dyDescent="0.2">
      <c r="A9" s="49"/>
      <c r="B9" s="50"/>
      <c r="C9" s="51"/>
      <c r="D9" s="50"/>
      <c r="E9" s="50"/>
      <c r="F9" s="50"/>
      <c r="G9" s="50"/>
      <c r="H9" s="50"/>
      <c r="I9" s="50"/>
      <c r="J9" s="50"/>
      <c r="K9" s="50"/>
      <c r="L9" s="50"/>
      <c r="M9" s="50"/>
      <c r="N9" s="52"/>
    </row>
    <row r="10" spans="1:16" ht="15" customHeight="1" x14ac:dyDescent="0.2">
      <c r="A10" s="115" t="s">
        <v>69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7"/>
    </row>
    <row r="11" spans="1:16" ht="30" customHeight="1" x14ac:dyDescent="0.2">
      <c r="A11" s="118" t="s">
        <v>70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6" ht="15" customHeight="1" x14ac:dyDescent="0.2">
      <c r="A12" s="118" t="s">
        <v>71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20"/>
    </row>
    <row r="13" spans="1:16" ht="15" customHeight="1" x14ac:dyDescent="0.2">
      <c r="A13" s="118" t="s">
        <v>72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</row>
    <row r="14" spans="1:16" ht="15" customHeight="1" x14ac:dyDescent="0.2">
      <c r="A14" s="118" t="s">
        <v>73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20"/>
    </row>
    <row r="15" spans="1:16" ht="15" customHeight="1" x14ac:dyDescent="0.2">
      <c r="A15" s="118" t="s">
        <v>74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</row>
    <row r="16" spans="1:16" ht="15" customHeight="1" x14ac:dyDescent="0.2">
      <c r="A16" s="118" t="s">
        <v>75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20"/>
    </row>
    <row r="17" spans="1:14" ht="15" customHeight="1" x14ac:dyDescent="0.2">
      <c r="A17" s="118" t="s">
        <v>76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20"/>
    </row>
    <row r="18" spans="1:14" ht="15" customHeight="1" x14ac:dyDescent="0.2">
      <c r="A18" s="121" t="s">
        <v>77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</row>
    <row r="19" spans="1:14" x14ac:dyDescent="0.2">
      <c r="A19" s="49"/>
      <c r="B19" s="50"/>
      <c r="C19" s="51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2"/>
    </row>
    <row r="20" spans="1:14" x14ac:dyDescent="0.2">
      <c r="A20" s="49"/>
      <c r="B20" s="50"/>
      <c r="C20" s="5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2"/>
    </row>
    <row r="21" spans="1:14" x14ac:dyDescent="0.2">
      <c r="B21" s="53"/>
    </row>
    <row r="22" spans="1:14" ht="30" x14ac:dyDescent="0.2">
      <c r="A22" s="55" t="s">
        <v>78</v>
      </c>
      <c r="B22" s="42" t="s">
        <v>79</v>
      </c>
      <c r="C22" s="39" t="s">
        <v>80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</row>
    <row r="23" spans="1:14" x14ac:dyDescent="0.2">
      <c r="A23" s="42" t="s">
        <v>24</v>
      </c>
      <c r="B23" s="43" t="s">
        <v>81</v>
      </c>
      <c r="C23" s="56">
        <v>12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</row>
    <row r="24" spans="1:14" x14ac:dyDescent="0.2">
      <c r="A24" s="42" t="s">
        <v>82</v>
      </c>
      <c r="B24" s="43" t="s">
        <v>82</v>
      </c>
      <c r="C24" s="56">
        <v>15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</row>
    <row r="25" spans="1:14" x14ac:dyDescent="0.2">
      <c r="A25" s="42" t="s">
        <v>83</v>
      </c>
      <c r="B25" s="43" t="s">
        <v>20</v>
      </c>
      <c r="C25" s="56">
        <v>45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1:14" x14ac:dyDescent="0.2">
      <c r="A26" s="42" t="s">
        <v>28</v>
      </c>
      <c r="B26" s="43" t="s">
        <v>84</v>
      </c>
      <c r="C26" s="56">
        <v>20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4" x14ac:dyDescent="0.2">
      <c r="A27" s="42" t="s">
        <v>85</v>
      </c>
      <c r="B27" s="43" t="s">
        <v>25</v>
      </c>
      <c r="C27" s="56">
        <v>25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</row>
    <row r="28" spans="1:14" x14ac:dyDescent="0.2">
      <c r="A28" s="42" t="s">
        <v>27</v>
      </c>
      <c r="B28" s="43" t="s">
        <v>26</v>
      </c>
      <c r="C28" s="56">
        <v>10</v>
      </c>
      <c r="D28" s="114" t="s">
        <v>86</v>
      </c>
      <c r="E28" s="114"/>
      <c r="F28" s="114"/>
      <c r="G28" s="114"/>
      <c r="H28" s="114"/>
      <c r="I28" s="114"/>
      <c r="J28" s="114"/>
      <c r="K28" s="114"/>
      <c r="L28" s="114"/>
      <c r="M28" s="114"/>
    </row>
    <row r="29" spans="1:14" x14ac:dyDescent="0.2">
      <c r="A29" s="42" t="s">
        <v>87</v>
      </c>
      <c r="B29" s="43" t="s">
        <v>87</v>
      </c>
      <c r="C29" s="56">
        <v>40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4" x14ac:dyDescent="0.2">
      <c r="A30" s="42" t="s">
        <v>88</v>
      </c>
      <c r="B30" s="43" t="s">
        <v>89</v>
      </c>
      <c r="C30" s="56">
        <v>16</v>
      </c>
      <c r="D30" s="114"/>
      <c r="E30" s="114"/>
      <c r="F30" s="114"/>
      <c r="G30" s="114"/>
      <c r="H30" s="114"/>
      <c r="I30" s="114"/>
      <c r="J30" s="114"/>
      <c r="K30" s="114"/>
      <c r="L30" s="114"/>
      <c r="M30" s="114"/>
    </row>
    <row r="31" spans="1:14" x14ac:dyDescent="0.2">
      <c r="A31" s="42" t="s">
        <v>90</v>
      </c>
      <c r="B31" s="43" t="s">
        <v>91</v>
      </c>
      <c r="C31" s="56">
        <v>8</v>
      </c>
      <c r="D31" s="114"/>
      <c r="E31" s="114"/>
      <c r="F31" s="114"/>
      <c r="G31" s="114"/>
      <c r="H31" s="114"/>
      <c r="I31" s="114"/>
      <c r="J31" s="114"/>
      <c r="K31" s="114"/>
      <c r="L31" s="114"/>
      <c r="M31" s="114"/>
    </row>
    <row r="32" spans="1:14" x14ac:dyDescent="0.2">
      <c r="A32" s="42" t="s">
        <v>92</v>
      </c>
      <c r="B32" s="43" t="s">
        <v>93</v>
      </c>
      <c r="C32" s="56">
        <v>8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pans="1:14" x14ac:dyDescent="0.2">
      <c r="A33" s="42" t="s">
        <v>94</v>
      </c>
      <c r="B33" s="43" t="s">
        <v>95</v>
      </c>
      <c r="C33" s="56">
        <v>10</v>
      </c>
      <c r="D33" s="114"/>
      <c r="E33" s="114"/>
      <c r="F33" s="114"/>
      <c r="G33" s="114"/>
      <c r="H33" s="114"/>
      <c r="I33" s="114"/>
      <c r="J33" s="114"/>
      <c r="K33" s="114"/>
      <c r="L33" s="114"/>
      <c r="M33" s="114"/>
    </row>
    <row r="36" spans="1:14" x14ac:dyDescent="0.2">
      <c r="B36" s="57"/>
      <c r="C36" s="57"/>
      <c r="N36" s="57"/>
    </row>
    <row r="37" spans="1:14" ht="39" x14ac:dyDescent="0.2">
      <c r="A37" s="58" t="s">
        <v>96</v>
      </c>
      <c r="B37" s="58" t="s">
        <v>97</v>
      </c>
      <c r="C37" s="58" t="s">
        <v>98</v>
      </c>
      <c r="D37" s="58" t="s">
        <v>36</v>
      </c>
      <c r="E37" s="58" t="s">
        <v>37</v>
      </c>
      <c r="F37" s="58" t="s">
        <v>38</v>
      </c>
      <c r="G37" s="58" t="s">
        <v>99</v>
      </c>
    </row>
    <row r="38" spans="1:14" x14ac:dyDescent="0.2">
      <c r="A38" s="46">
        <v>0</v>
      </c>
      <c r="B38" s="47" t="s">
        <v>100</v>
      </c>
      <c r="C38" s="47" t="s">
        <v>100</v>
      </c>
      <c r="D38" s="46">
        <v>14</v>
      </c>
      <c r="E38" s="46">
        <v>10</v>
      </c>
      <c r="F38" s="46">
        <v>0</v>
      </c>
      <c r="G38" s="46">
        <v>0</v>
      </c>
    </row>
    <row r="39" spans="1:14" x14ac:dyDescent="0.2">
      <c r="A39" s="46">
        <v>1</v>
      </c>
      <c r="B39" s="47" t="s">
        <v>100</v>
      </c>
      <c r="C39" s="47" t="s">
        <v>101</v>
      </c>
      <c r="D39" s="46">
        <v>14</v>
      </c>
      <c r="E39" s="46">
        <v>6</v>
      </c>
      <c r="F39" s="46">
        <v>0</v>
      </c>
      <c r="G39" s="46">
        <v>4</v>
      </c>
    </row>
    <row r="40" spans="1:14" x14ac:dyDescent="0.2">
      <c r="A40" s="46">
        <v>2</v>
      </c>
      <c r="B40" s="47" t="s">
        <v>101</v>
      </c>
      <c r="C40" s="47" t="s">
        <v>100</v>
      </c>
      <c r="D40" s="46">
        <v>7</v>
      </c>
      <c r="E40" s="46">
        <v>10</v>
      </c>
      <c r="F40" s="46">
        <v>7</v>
      </c>
      <c r="G40" s="46">
        <v>0</v>
      </c>
    </row>
    <row r="41" spans="1:14" x14ac:dyDescent="0.2">
      <c r="A41" s="46">
        <v>3</v>
      </c>
      <c r="B41" s="47" t="s">
        <v>101</v>
      </c>
      <c r="C41" s="47" t="s">
        <v>101</v>
      </c>
      <c r="D41" s="46">
        <v>7</v>
      </c>
      <c r="E41" s="46">
        <v>6</v>
      </c>
      <c r="F41" s="46">
        <v>7</v>
      </c>
      <c r="G41" s="46">
        <v>4</v>
      </c>
    </row>
    <row r="42" spans="1:14" x14ac:dyDescent="0.2">
      <c r="A42" s="50"/>
      <c r="B42" s="51"/>
      <c r="C42" s="50"/>
      <c r="D42" s="50"/>
      <c r="E42" s="50"/>
      <c r="F42" s="50"/>
    </row>
    <row r="43" spans="1:14" x14ac:dyDescent="0.2">
      <c r="A43" s="91" t="s">
        <v>199</v>
      </c>
    </row>
    <row r="44" spans="1:14" x14ac:dyDescent="0.2">
      <c r="A44" s="87" t="s">
        <v>20</v>
      </c>
      <c r="B44" s="87" t="s">
        <v>20</v>
      </c>
      <c r="C44" s="87" t="s">
        <v>10</v>
      </c>
      <c r="D44" s="90" t="s">
        <v>55</v>
      </c>
      <c r="E44" s="87" t="s">
        <v>60</v>
      </c>
    </row>
    <row r="45" spans="1:14" x14ac:dyDescent="0.2">
      <c r="A45" s="87" t="s">
        <v>21</v>
      </c>
      <c r="B45" s="87" t="s">
        <v>202</v>
      </c>
      <c r="C45" s="87" t="s">
        <v>10</v>
      </c>
      <c r="D45" s="90" t="s">
        <v>55</v>
      </c>
      <c r="E45" s="87" t="s">
        <v>60</v>
      </c>
    </row>
    <row r="46" spans="1:14" x14ac:dyDescent="0.2">
      <c r="A46" s="87" t="s">
        <v>200</v>
      </c>
      <c r="B46" s="87" t="s">
        <v>203</v>
      </c>
      <c r="C46" s="87" t="s">
        <v>16</v>
      </c>
      <c r="D46" s="54"/>
    </row>
    <row r="47" spans="1:14" x14ac:dyDescent="0.2">
      <c r="A47" s="87" t="s">
        <v>201</v>
      </c>
      <c r="B47" s="87" t="s">
        <v>204</v>
      </c>
      <c r="C47" s="87" t="s">
        <v>10</v>
      </c>
      <c r="D47" s="90" t="s">
        <v>55</v>
      </c>
      <c r="E47" s="87" t="s">
        <v>60</v>
      </c>
    </row>
    <row r="48" spans="1:14" x14ac:dyDescent="0.2">
      <c r="A48" s="87" t="s">
        <v>57</v>
      </c>
      <c r="B48" s="87" t="s">
        <v>205</v>
      </c>
      <c r="C48" s="87" t="s">
        <v>57</v>
      </c>
      <c r="D48" s="54"/>
    </row>
  </sheetData>
  <sheetProtection sheet="1" objects="1" scenarios="1" formatColumns="0" formatRows="0"/>
  <mergeCells count="21">
    <mergeCell ref="D31:M31"/>
    <mergeCell ref="D32:M32"/>
    <mergeCell ref="D33:M33"/>
    <mergeCell ref="D25:M25"/>
    <mergeCell ref="D26:M26"/>
    <mergeCell ref="D27:M27"/>
    <mergeCell ref="D28:M28"/>
    <mergeCell ref="D29:M29"/>
    <mergeCell ref="D30:M30"/>
    <mergeCell ref="D24:M24"/>
    <mergeCell ref="A10:N10"/>
    <mergeCell ref="A11:N11"/>
    <mergeCell ref="A12:N12"/>
    <mergeCell ref="A13:N13"/>
    <mergeCell ref="A14:N14"/>
    <mergeCell ref="A15:N15"/>
    <mergeCell ref="A16:N16"/>
    <mergeCell ref="A17:N17"/>
    <mergeCell ref="A18:N18"/>
    <mergeCell ref="D22:M22"/>
    <mergeCell ref="D23:M23"/>
  </mergeCells>
  <pageMargins left="0.7" right="0.7" top="0.75" bottom="0.75" header="0.3" footer="0.3"/>
  <pageSetup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A6" workbookViewId="0">
      <selection activeCell="A2" sqref="A2"/>
    </sheetView>
  </sheetViews>
  <sheetFormatPr baseColWidth="10" defaultColWidth="8.83203125" defaultRowHeight="15" x14ac:dyDescent="0.2"/>
  <cols>
    <col min="1" max="1" width="33.5" style="44" bestFit="1" customWidth="1"/>
    <col min="2" max="2" width="10.83203125" style="44" bestFit="1" customWidth="1"/>
    <col min="3" max="3" width="12.5" style="54" bestFit="1" customWidth="1"/>
    <col min="4" max="6" width="8.83203125" style="44"/>
    <col min="7" max="7" width="10.5" style="44" customWidth="1"/>
    <col min="8" max="11" width="8.83203125" style="44"/>
    <col min="12" max="12" width="11.1640625" style="44" customWidth="1"/>
    <col min="13" max="23" width="11.5" style="44" customWidth="1"/>
    <col min="24" max="24" width="63.83203125" style="44" customWidth="1"/>
    <col min="25" max="25" width="8.83203125" style="44"/>
    <col min="26" max="26" width="95" style="41" customWidth="1"/>
    <col min="27" max="32" width="8.83203125" style="44"/>
    <col min="33" max="33" width="60" style="44" customWidth="1"/>
    <col min="34" max="16384" width="8.83203125" style="44"/>
  </cols>
  <sheetData>
    <row r="1" spans="1:33" s="40" customFormat="1" ht="60" x14ac:dyDescent="0.2">
      <c r="A1" s="38" t="s">
        <v>43</v>
      </c>
      <c r="B1" s="39" t="s">
        <v>44</v>
      </c>
      <c r="C1" s="39" t="str">
        <f>A14</f>
        <v>Advanced Video Processing</v>
      </c>
      <c r="D1" s="39" t="str">
        <f>A15</f>
        <v>Cable CARD</v>
      </c>
      <c r="E1" s="39" t="str">
        <f>A16</f>
        <v>Digital Video Recorder (DVR)</v>
      </c>
      <c r="F1" s="39" t="str">
        <f>A17</f>
        <v>DOCSIS 2.0</v>
      </c>
      <c r="G1" s="39" t="str">
        <f>A18</f>
        <v>DOCSIS 3.0</v>
      </c>
      <c r="H1" s="39" t="str">
        <f>A19</f>
        <v>High Definition (HD)</v>
      </c>
      <c r="I1" s="39" t="str">
        <f>A20</f>
        <v>Home Network Interface</v>
      </c>
      <c r="J1" s="39" t="str">
        <f>A21</f>
        <v xml:space="preserve">MoCA HNI </v>
      </c>
      <c r="K1" s="39" t="str">
        <f>A22</f>
        <v>Shared DVR</v>
      </c>
      <c r="L1" s="39" t="str">
        <f>A23</f>
        <v>Multi-room</v>
      </c>
      <c r="M1" s="39" t="str">
        <f>A24</f>
        <v>Multi-stream</v>
      </c>
      <c r="N1" s="39" t="str">
        <f>A25</f>
        <v>Multi-stream Additional</v>
      </c>
      <c r="O1" s="39" t="str">
        <f>A26</f>
        <v>Transcoding Base</v>
      </c>
      <c r="P1" s="39" t="str">
        <f>A27</f>
        <v>Transcoding Additional</v>
      </c>
      <c r="Q1" s="39" t="str">
        <f>A28</f>
        <v>WiFi HNI</v>
      </c>
      <c r="R1" s="39" t="str">
        <f>A29</f>
        <v>MIMO WiFi HNI 2.4</v>
      </c>
      <c r="S1" s="39" t="str">
        <f>A30</f>
        <v>MIMO WiFi HNI 5</v>
      </c>
      <c r="T1" s="39" t="str">
        <f>A31</f>
        <v>Routing</v>
      </c>
      <c r="U1" s="39" t="str">
        <f>A32</f>
        <v>High Efficiency Video Processing</v>
      </c>
      <c r="V1" s="39" t="str">
        <f>A33</f>
        <v>Ultra High Definition - 4K</v>
      </c>
      <c r="W1" s="39" t="str">
        <f>A34</f>
        <v>Telephony</v>
      </c>
      <c r="X1" s="39"/>
      <c r="Z1" s="39">
        <f>J19</f>
        <v>0</v>
      </c>
      <c r="AA1" s="39">
        <f>J20</f>
        <v>0</v>
      </c>
      <c r="AB1" s="39">
        <f>J23</f>
        <v>0</v>
      </c>
      <c r="AC1" s="39">
        <f>J24</f>
        <v>0</v>
      </c>
      <c r="AD1" s="39">
        <f>J25</f>
        <v>0</v>
      </c>
      <c r="AE1" s="39">
        <f>J26</f>
        <v>0</v>
      </c>
      <c r="AF1" s="39">
        <f>J27</f>
        <v>0</v>
      </c>
      <c r="AG1" s="39"/>
    </row>
    <row r="2" spans="1:33" ht="60" x14ac:dyDescent="0.2">
      <c r="A2" s="45" t="s">
        <v>10</v>
      </c>
      <c r="B2" s="46">
        <v>45</v>
      </c>
      <c r="C2" s="47" t="s">
        <v>48</v>
      </c>
      <c r="D2" s="46" t="s">
        <v>48</v>
      </c>
      <c r="E2" s="46" t="s">
        <v>48</v>
      </c>
      <c r="F2" s="46" t="s">
        <v>48</v>
      </c>
      <c r="G2" s="46" t="s">
        <v>48</v>
      </c>
      <c r="H2" s="46" t="s">
        <v>48</v>
      </c>
      <c r="I2" s="46" t="s">
        <v>48</v>
      </c>
      <c r="J2" s="46" t="s">
        <v>48</v>
      </c>
      <c r="K2" s="46" t="s">
        <v>48</v>
      </c>
      <c r="L2" s="46" t="s">
        <v>48</v>
      </c>
      <c r="M2" s="46" t="s">
        <v>48</v>
      </c>
      <c r="N2" s="46" t="s">
        <v>48</v>
      </c>
      <c r="O2" s="46" t="s">
        <v>48</v>
      </c>
      <c r="P2" s="46" t="s">
        <v>48</v>
      </c>
      <c r="Q2" s="46" t="s">
        <v>48</v>
      </c>
      <c r="R2" s="46" t="s">
        <v>48</v>
      </c>
      <c r="S2" s="46" t="s">
        <v>48</v>
      </c>
      <c r="T2" s="46" t="s">
        <v>48</v>
      </c>
      <c r="U2" s="86" t="s">
        <v>48</v>
      </c>
      <c r="V2" s="86" t="s">
        <v>48</v>
      </c>
      <c r="W2" s="86" t="s">
        <v>48</v>
      </c>
      <c r="X2" s="48" t="s">
        <v>54</v>
      </c>
      <c r="Z2" s="46" t="s">
        <v>50</v>
      </c>
      <c r="AA2" s="46" t="s">
        <v>51</v>
      </c>
      <c r="AB2" s="46" t="s">
        <v>52</v>
      </c>
      <c r="AC2" s="46" t="s">
        <v>53</v>
      </c>
      <c r="AD2" s="46"/>
      <c r="AE2" s="46" t="s">
        <v>48</v>
      </c>
      <c r="AF2" s="46" t="s">
        <v>48</v>
      </c>
      <c r="AG2" s="48" t="s">
        <v>54</v>
      </c>
    </row>
    <row r="3" spans="1:33" ht="45" x14ac:dyDescent="0.2">
      <c r="A3" s="45" t="s">
        <v>55</v>
      </c>
      <c r="B3" s="46">
        <v>50</v>
      </c>
      <c r="C3" s="47" t="s">
        <v>48</v>
      </c>
      <c r="D3" s="46"/>
      <c r="E3" s="46" t="s">
        <v>48</v>
      </c>
      <c r="F3" s="46"/>
      <c r="G3" s="46"/>
      <c r="H3" s="46" t="s">
        <v>48</v>
      </c>
      <c r="I3" s="46" t="s">
        <v>48</v>
      </c>
      <c r="J3" s="46" t="s">
        <v>48</v>
      </c>
      <c r="K3" s="46" t="s">
        <v>48</v>
      </c>
      <c r="L3" s="46" t="s">
        <v>48</v>
      </c>
      <c r="M3" s="46" t="s">
        <v>48</v>
      </c>
      <c r="N3" s="46" t="s">
        <v>48</v>
      </c>
      <c r="O3" s="46" t="s">
        <v>48</v>
      </c>
      <c r="P3" s="46" t="s">
        <v>48</v>
      </c>
      <c r="Q3" s="46" t="s">
        <v>48</v>
      </c>
      <c r="R3" s="46" t="s">
        <v>48</v>
      </c>
      <c r="S3" s="46" t="s">
        <v>48</v>
      </c>
      <c r="T3" s="46"/>
      <c r="U3" s="86" t="s">
        <v>48</v>
      </c>
      <c r="V3" s="86" t="s">
        <v>48</v>
      </c>
      <c r="W3" s="86" t="s">
        <v>48</v>
      </c>
      <c r="X3" s="48" t="s">
        <v>56</v>
      </c>
      <c r="Z3" s="46" t="s">
        <v>50</v>
      </c>
      <c r="AA3" s="46" t="s">
        <v>51</v>
      </c>
      <c r="AB3" s="46" t="s">
        <v>52</v>
      </c>
      <c r="AC3" s="46" t="s">
        <v>53</v>
      </c>
      <c r="AD3" s="46"/>
      <c r="AE3" s="46" t="s">
        <v>48</v>
      </c>
      <c r="AF3" s="46" t="s">
        <v>48</v>
      </c>
      <c r="AG3" s="48" t="s">
        <v>56</v>
      </c>
    </row>
    <row r="4" spans="1:33" ht="60" x14ac:dyDescent="0.2">
      <c r="A4" s="45" t="s">
        <v>57</v>
      </c>
      <c r="B4" s="46">
        <v>25</v>
      </c>
      <c r="C4" s="47" t="s">
        <v>48</v>
      </c>
      <c r="D4" s="46"/>
      <c r="E4" s="46"/>
      <c r="F4" s="46"/>
      <c r="G4" s="46"/>
      <c r="H4" s="46" t="s">
        <v>48</v>
      </c>
      <c r="I4" s="46" t="s">
        <v>48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86" t="s">
        <v>48</v>
      </c>
      <c r="V4" s="86" t="s">
        <v>48</v>
      </c>
      <c r="W4" s="46"/>
      <c r="X4" s="48" t="s">
        <v>59</v>
      </c>
      <c r="Z4" s="46" t="s">
        <v>58</v>
      </c>
      <c r="AA4" s="46"/>
      <c r="AB4" s="46"/>
      <c r="AC4" s="46"/>
      <c r="AD4" s="46"/>
      <c r="AE4" s="46"/>
      <c r="AF4" s="46"/>
      <c r="AG4" s="48" t="s">
        <v>59</v>
      </c>
    </row>
    <row r="5" spans="1:33" ht="45" x14ac:dyDescent="0.2">
      <c r="A5" s="45" t="s">
        <v>60</v>
      </c>
      <c r="B5" s="46">
        <v>45</v>
      </c>
      <c r="C5" s="47" t="s">
        <v>48</v>
      </c>
      <c r="D5" s="46"/>
      <c r="E5" s="46" t="s">
        <v>48</v>
      </c>
      <c r="F5" s="46" t="s">
        <v>48</v>
      </c>
      <c r="G5" s="46" t="s">
        <v>48</v>
      </c>
      <c r="H5" s="46" t="s">
        <v>48</v>
      </c>
      <c r="I5" s="46" t="s">
        <v>48</v>
      </c>
      <c r="J5" s="46" t="s">
        <v>48</v>
      </c>
      <c r="K5" s="46" t="s">
        <v>48</v>
      </c>
      <c r="L5" s="46" t="s">
        <v>48</v>
      </c>
      <c r="M5" s="46" t="s">
        <v>48</v>
      </c>
      <c r="N5" s="46" t="s">
        <v>48</v>
      </c>
      <c r="O5" s="46" t="s">
        <v>48</v>
      </c>
      <c r="P5" s="46" t="s">
        <v>48</v>
      </c>
      <c r="Q5" s="46" t="s">
        <v>48</v>
      </c>
      <c r="R5" s="46" t="s">
        <v>48</v>
      </c>
      <c r="S5" s="46" t="s">
        <v>48</v>
      </c>
      <c r="T5" s="46"/>
      <c r="U5" s="86" t="s">
        <v>48</v>
      </c>
      <c r="V5" s="86" t="s">
        <v>48</v>
      </c>
      <c r="W5" s="86" t="s">
        <v>48</v>
      </c>
      <c r="X5" s="48" t="s">
        <v>61</v>
      </c>
      <c r="Z5" s="46" t="s">
        <v>50</v>
      </c>
      <c r="AA5" s="46" t="s">
        <v>51</v>
      </c>
      <c r="AB5" s="46" t="s">
        <v>52</v>
      </c>
      <c r="AC5" s="46"/>
      <c r="AD5" s="46" t="s">
        <v>48</v>
      </c>
      <c r="AE5" s="46" t="s">
        <v>48</v>
      </c>
      <c r="AF5" s="46" t="s">
        <v>48</v>
      </c>
      <c r="AG5" s="48" t="s">
        <v>61</v>
      </c>
    </row>
    <row r="6" spans="1:33" ht="75" x14ac:dyDescent="0.2">
      <c r="A6" s="45" t="s">
        <v>16</v>
      </c>
      <c r="B6" s="46">
        <v>12</v>
      </c>
      <c r="C6" s="47" t="s">
        <v>48</v>
      </c>
      <c r="D6" s="46"/>
      <c r="E6" s="46"/>
      <c r="F6" s="46"/>
      <c r="G6" s="46"/>
      <c r="H6" s="46" t="s">
        <v>48</v>
      </c>
      <c r="I6" s="86" t="s">
        <v>48</v>
      </c>
      <c r="J6" s="46" t="s">
        <v>48</v>
      </c>
      <c r="K6" s="46"/>
      <c r="L6" s="46"/>
      <c r="M6" s="46"/>
      <c r="N6" s="46"/>
      <c r="O6" s="46"/>
      <c r="P6" s="46"/>
      <c r="Q6" s="46" t="s">
        <v>48</v>
      </c>
      <c r="R6" s="46" t="s">
        <v>48</v>
      </c>
      <c r="S6" s="46" t="s">
        <v>48</v>
      </c>
      <c r="T6" s="86" t="s">
        <v>48</v>
      </c>
      <c r="U6" s="86" t="s">
        <v>48</v>
      </c>
      <c r="V6" s="86" t="s">
        <v>48</v>
      </c>
      <c r="W6" s="86"/>
      <c r="X6" s="48" t="s">
        <v>68</v>
      </c>
      <c r="Z6" s="46" t="s">
        <v>65</v>
      </c>
      <c r="AA6" s="46" t="s">
        <v>66</v>
      </c>
      <c r="AB6" s="46"/>
      <c r="AC6" s="46"/>
      <c r="AD6" s="46"/>
      <c r="AE6" s="46" t="s">
        <v>67</v>
      </c>
      <c r="AF6" s="46" t="s">
        <v>67</v>
      </c>
      <c r="AG6" s="48" t="s">
        <v>68</v>
      </c>
    </row>
    <row r="7" spans="1:33" x14ac:dyDescent="0.2">
      <c r="A7" s="49"/>
      <c r="B7" s="50"/>
      <c r="C7" s="51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2"/>
    </row>
    <row r="8" spans="1:33" ht="15" customHeight="1" x14ac:dyDescent="0.2">
      <c r="A8" s="124" t="s">
        <v>215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7"/>
    </row>
    <row r="9" spans="1:33" x14ac:dyDescent="0.2">
      <c r="A9" s="125" t="s">
        <v>216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20"/>
    </row>
    <row r="10" spans="1:33" x14ac:dyDescent="0.2">
      <c r="A10" s="49"/>
      <c r="B10" s="50"/>
      <c r="C10" s="5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2"/>
    </row>
    <row r="11" spans="1:33" x14ac:dyDescent="0.2">
      <c r="A11" s="49"/>
      <c r="B11" s="50"/>
      <c r="C11" s="5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2"/>
    </row>
    <row r="12" spans="1:33" x14ac:dyDescent="0.2">
      <c r="B12" s="53"/>
    </row>
    <row r="13" spans="1:33" ht="30" x14ac:dyDescent="0.2">
      <c r="A13" s="55" t="s">
        <v>78</v>
      </c>
      <c r="B13" s="42" t="s">
        <v>79</v>
      </c>
      <c r="C13" s="39" t="s">
        <v>106</v>
      </c>
      <c r="D13" s="114" t="s">
        <v>107</v>
      </c>
      <c r="E13" s="114"/>
      <c r="F13" s="114"/>
      <c r="G13" s="114"/>
      <c r="H13" s="114"/>
      <c r="I13" s="114"/>
      <c r="J13" s="114"/>
      <c r="K13" s="114"/>
      <c r="L13" s="114"/>
      <c r="M13" s="114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33" x14ac:dyDescent="0.2">
      <c r="A14" s="42" t="s">
        <v>24</v>
      </c>
      <c r="B14" s="59" t="s">
        <v>81</v>
      </c>
      <c r="C14" s="56">
        <v>8</v>
      </c>
      <c r="D14" s="114" t="s">
        <v>108</v>
      </c>
      <c r="E14" s="114"/>
      <c r="F14" s="114"/>
      <c r="G14" s="114"/>
      <c r="H14" s="114"/>
      <c r="I14" s="114"/>
      <c r="J14" s="114"/>
      <c r="K14" s="114"/>
      <c r="L14" s="114"/>
      <c r="M14" s="114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33" x14ac:dyDescent="0.2">
      <c r="A15" s="42" t="s">
        <v>82</v>
      </c>
      <c r="B15" s="59" t="s">
        <v>82</v>
      </c>
      <c r="C15" s="56">
        <v>15</v>
      </c>
      <c r="D15" s="126" t="s">
        <v>188</v>
      </c>
      <c r="E15" s="127"/>
      <c r="F15" s="127"/>
      <c r="G15" s="127"/>
      <c r="H15" s="127"/>
      <c r="I15" s="127"/>
      <c r="J15" s="127"/>
      <c r="K15" s="127"/>
      <c r="L15" s="127"/>
      <c r="M15" s="128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33" x14ac:dyDescent="0.2">
      <c r="A16" s="42" t="s">
        <v>83</v>
      </c>
      <c r="B16" s="59" t="s">
        <v>20</v>
      </c>
      <c r="C16" s="56">
        <v>45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x14ac:dyDescent="0.2">
      <c r="A17" s="42" t="s">
        <v>109</v>
      </c>
      <c r="B17" s="59" t="s">
        <v>110</v>
      </c>
      <c r="C17" s="56">
        <v>20</v>
      </c>
      <c r="D17" s="114" t="s">
        <v>111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x14ac:dyDescent="0.2">
      <c r="A18" s="42" t="s">
        <v>112</v>
      </c>
      <c r="B18" s="59" t="s">
        <v>113</v>
      </c>
      <c r="C18" s="56">
        <v>50</v>
      </c>
      <c r="D18" s="126" t="s">
        <v>189</v>
      </c>
      <c r="E18" s="127"/>
      <c r="F18" s="127"/>
      <c r="G18" s="127"/>
      <c r="H18" s="127"/>
      <c r="I18" s="127"/>
      <c r="J18" s="127"/>
      <c r="K18" s="127"/>
      <c r="L18" s="127"/>
      <c r="M18" s="128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x14ac:dyDescent="0.2">
      <c r="A19" s="42" t="s">
        <v>85</v>
      </c>
      <c r="B19" s="59" t="s">
        <v>25</v>
      </c>
      <c r="C19" s="56">
        <v>12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x14ac:dyDescent="0.2">
      <c r="A20" s="42" t="s">
        <v>27</v>
      </c>
      <c r="B20" s="59" t="s">
        <v>26</v>
      </c>
      <c r="C20" s="56">
        <v>10</v>
      </c>
      <c r="D20" s="114" t="s">
        <v>86</v>
      </c>
      <c r="E20" s="114"/>
      <c r="F20" s="114"/>
      <c r="G20" s="114"/>
      <c r="H20" s="114"/>
      <c r="I20" s="114"/>
      <c r="J20" s="114"/>
      <c r="K20" s="114"/>
      <c r="L20" s="114"/>
      <c r="M20" s="114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x14ac:dyDescent="0.2">
      <c r="A21" s="42" t="s">
        <v>114</v>
      </c>
      <c r="B21" s="59" t="s">
        <v>115</v>
      </c>
      <c r="C21" s="56">
        <v>12</v>
      </c>
      <c r="D21" s="126"/>
      <c r="E21" s="127"/>
      <c r="F21" s="127"/>
      <c r="G21" s="127"/>
      <c r="H21" s="127"/>
      <c r="I21" s="127"/>
      <c r="J21" s="127"/>
      <c r="K21" s="127"/>
      <c r="L21" s="127"/>
      <c r="M21" s="128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x14ac:dyDescent="0.2">
      <c r="A22" s="42" t="s">
        <v>116</v>
      </c>
      <c r="B22" s="59" t="s">
        <v>117</v>
      </c>
      <c r="C22" s="56">
        <v>20</v>
      </c>
      <c r="D22" s="126" t="s">
        <v>118</v>
      </c>
      <c r="E22" s="127"/>
      <c r="F22" s="127"/>
      <c r="G22" s="127"/>
      <c r="H22" s="127"/>
      <c r="I22" s="127"/>
      <c r="J22" s="127"/>
      <c r="K22" s="127"/>
      <c r="L22" s="127"/>
      <c r="M22" s="128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x14ac:dyDescent="0.2">
      <c r="A23" s="42" t="s">
        <v>87</v>
      </c>
      <c r="B23" s="59" t="s">
        <v>87</v>
      </c>
      <c r="C23" s="56">
        <v>40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x14ac:dyDescent="0.2">
      <c r="A24" s="42" t="s">
        <v>119</v>
      </c>
      <c r="B24" s="59" t="s">
        <v>120</v>
      </c>
      <c r="C24" s="56">
        <v>8</v>
      </c>
      <c r="D24" s="114" t="s">
        <v>121</v>
      </c>
      <c r="E24" s="114"/>
      <c r="F24" s="114"/>
      <c r="G24" s="114"/>
      <c r="H24" s="114"/>
      <c r="I24" s="114"/>
      <c r="J24" s="114"/>
      <c r="K24" s="114"/>
      <c r="L24" s="114"/>
      <c r="M24" s="114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x14ac:dyDescent="0.2">
      <c r="A25" s="42" t="s">
        <v>122</v>
      </c>
      <c r="B25" s="59" t="s">
        <v>123</v>
      </c>
      <c r="C25" s="56">
        <v>8</v>
      </c>
      <c r="D25" s="126" t="s">
        <v>124</v>
      </c>
      <c r="E25" s="127"/>
      <c r="F25" s="127"/>
      <c r="G25" s="127"/>
      <c r="H25" s="127"/>
      <c r="I25" s="127"/>
      <c r="J25" s="127"/>
      <c r="K25" s="127"/>
      <c r="L25" s="127"/>
      <c r="M25" s="128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x14ac:dyDescent="0.2">
      <c r="A26" s="42" t="s">
        <v>125</v>
      </c>
      <c r="B26" s="59" t="s">
        <v>126</v>
      </c>
      <c r="C26" s="56">
        <v>13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x14ac:dyDescent="0.2">
      <c r="A27" s="42" t="s">
        <v>127</v>
      </c>
      <c r="B27" s="59" t="s">
        <v>128</v>
      </c>
      <c r="C27" s="56">
        <v>5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x14ac:dyDescent="0.2">
      <c r="A28" s="42" t="s">
        <v>129</v>
      </c>
      <c r="B28" s="59" t="s">
        <v>130</v>
      </c>
      <c r="C28" s="56">
        <v>15</v>
      </c>
      <c r="D28" s="126"/>
      <c r="E28" s="127"/>
      <c r="F28" s="127"/>
      <c r="G28" s="127"/>
      <c r="H28" s="127"/>
      <c r="I28" s="127"/>
      <c r="J28" s="127"/>
      <c r="K28" s="127"/>
      <c r="L28" s="127"/>
      <c r="M28" s="128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x14ac:dyDescent="0.2">
      <c r="A29" s="42" t="s">
        <v>131</v>
      </c>
      <c r="B29" s="59" t="s">
        <v>132</v>
      </c>
      <c r="C29" s="56">
        <v>2</v>
      </c>
      <c r="D29" s="126" t="s">
        <v>133</v>
      </c>
      <c r="E29" s="127"/>
      <c r="F29" s="127"/>
      <c r="G29" s="127"/>
      <c r="H29" s="127"/>
      <c r="I29" s="127"/>
      <c r="J29" s="127"/>
      <c r="K29" s="127"/>
      <c r="L29" s="127"/>
      <c r="M29" s="128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x14ac:dyDescent="0.2">
      <c r="A30" s="42" t="s">
        <v>134</v>
      </c>
      <c r="B30" s="59" t="s">
        <v>135</v>
      </c>
      <c r="C30" s="56">
        <v>4</v>
      </c>
      <c r="D30" s="126" t="s">
        <v>136</v>
      </c>
      <c r="E30" s="127"/>
      <c r="F30" s="127"/>
      <c r="G30" s="127"/>
      <c r="H30" s="127"/>
      <c r="I30" s="127"/>
      <c r="J30" s="127"/>
      <c r="K30" s="127"/>
      <c r="L30" s="127"/>
      <c r="M30" s="128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x14ac:dyDescent="0.2">
      <c r="A31" s="42" t="s">
        <v>137</v>
      </c>
      <c r="B31" s="59" t="s">
        <v>138</v>
      </c>
      <c r="C31" s="56">
        <v>27</v>
      </c>
      <c r="D31" s="126"/>
      <c r="E31" s="127"/>
      <c r="F31" s="127"/>
      <c r="G31" s="127"/>
      <c r="H31" s="127"/>
      <c r="I31" s="127"/>
      <c r="J31" s="127"/>
      <c r="K31" s="127"/>
      <c r="L31" s="127"/>
      <c r="M31" s="128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x14ac:dyDescent="0.2">
      <c r="A32" s="42" t="s">
        <v>208</v>
      </c>
      <c r="B32" s="96" t="s">
        <v>209</v>
      </c>
      <c r="C32" s="56">
        <v>10</v>
      </c>
      <c r="D32" s="126" t="s">
        <v>210</v>
      </c>
      <c r="E32" s="127"/>
      <c r="F32" s="127"/>
      <c r="G32" s="127"/>
      <c r="H32" s="127"/>
      <c r="I32" s="127"/>
      <c r="J32" s="127"/>
      <c r="K32" s="127"/>
      <c r="L32" s="127"/>
      <c r="M32" s="128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6" x14ac:dyDescent="0.2">
      <c r="A33" s="42" t="s">
        <v>211</v>
      </c>
      <c r="B33" s="96" t="s">
        <v>212</v>
      </c>
      <c r="C33" s="56">
        <v>5</v>
      </c>
      <c r="D33" s="126" t="s">
        <v>210</v>
      </c>
      <c r="E33" s="127"/>
      <c r="F33" s="127"/>
      <c r="G33" s="127"/>
      <c r="H33" s="127"/>
      <c r="I33" s="127"/>
      <c r="J33" s="127"/>
      <c r="K33" s="127"/>
      <c r="L33" s="127"/>
      <c r="M33" s="128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6" x14ac:dyDescent="0.2">
      <c r="A34" s="97" t="s">
        <v>213</v>
      </c>
      <c r="B34" s="98" t="s">
        <v>214</v>
      </c>
      <c r="C34" s="56">
        <v>4</v>
      </c>
      <c r="D34" s="133" t="s">
        <v>210</v>
      </c>
      <c r="E34" s="127"/>
      <c r="F34" s="127"/>
      <c r="G34" s="127"/>
      <c r="H34" s="127"/>
      <c r="I34" s="127"/>
      <c r="J34" s="127"/>
      <c r="K34" s="127"/>
      <c r="L34" s="127"/>
      <c r="M34" s="128"/>
    </row>
    <row r="36" spans="1:26" ht="16" thickBot="1" x14ac:dyDescent="0.25">
      <c r="A36" s="61" t="s">
        <v>139</v>
      </c>
    </row>
    <row r="37" spans="1:26" ht="14" customHeight="1" x14ac:dyDescent="0.2">
      <c r="A37" s="129" t="s">
        <v>140</v>
      </c>
      <c r="B37" s="129" t="s">
        <v>141</v>
      </c>
      <c r="C37" s="62"/>
      <c r="D37" s="62"/>
      <c r="E37" s="62"/>
      <c r="F37" s="62"/>
    </row>
    <row r="38" spans="1:26" ht="30" x14ac:dyDescent="0.2">
      <c r="A38" s="130"/>
      <c r="B38" s="130"/>
      <c r="C38" s="63" t="s">
        <v>142</v>
      </c>
      <c r="D38" s="63" t="s">
        <v>143</v>
      </c>
      <c r="E38" s="63" t="s">
        <v>144</v>
      </c>
      <c r="F38" s="63" t="s">
        <v>145</v>
      </c>
    </row>
    <row r="39" spans="1:26" ht="44" thickBot="1" x14ac:dyDescent="0.25">
      <c r="A39" s="131"/>
      <c r="B39" s="131"/>
      <c r="C39" s="64" t="s">
        <v>146</v>
      </c>
      <c r="D39" s="64" t="s">
        <v>147</v>
      </c>
      <c r="E39" s="64" t="s">
        <v>148</v>
      </c>
      <c r="F39" s="64" t="s">
        <v>149</v>
      </c>
    </row>
    <row r="40" spans="1:26" ht="16" thickBot="1" x14ac:dyDescent="0.25">
      <c r="A40" s="65" t="s">
        <v>150</v>
      </c>
      <c r="B40" s="66" t="s">
        <v>150</v>
      </c>
      <c r="C40" s="66">
        <v>14</v>
      </c>
      <c r="D40" s="66">
        <v>10</v>
      </c>
      <c r="E40" s="66">
        <v>0</v>
      </c>
      <c r="F40" s="66">
        <v>0</v>
      </c>
    </row>
    <row r="41" spans="1:26" ht="53" thickBot="1" x14ac:dyDescent="0.25">
      <c r="A41" s="65" t="s">
        <v>150</v>
      </c>
      <c r="B41" s="66" t="s">
        <v>151</v>
      </c>
      <c r="C41" s="66">
        <v>14</v>
      </c>
      <c r="D41" s="66" t="s">
        <v>152</v>
      </c>
      <c r="E41" s="66">
        <v>0</v>
      </c>
      <c r="F41" s="66" t="s">
        <v>153</v>
      </c>
    </row>
    <row r="42" spans="1:26" ht="48" customHeight="1" thickBot="1" x14ac:dyDescent="0.25">
      <c r="A42" s="65" t="s">
        <v>151</v>
      </c>
      <c r="B42" s="66" t="s">
        <v>150</v>
      </c>
      <c r="C42" s="66" t="s">
        <v>154</v>
      </c>
      <c r="D42" s="66">
        <v>10</v>
      </c>
      <c r="E42" s="66" t="s">
        <v>155</v>
      </c>
      <c r="F42" s="66">
        <v>0</v>
      </c>
    </row>
    <row r="43" spans="1:26" ht="53" thickBot="1" x14ac:dyDescent="0.25">
      <c r="A43" s="65" t="s">
        <v>151</v>
      </c>
      <c r="B43" s="66" t="s">
        <v>151</v>
      </c>
      <c r="C43" s="66" t="s">
        <v>154</v>
      </c>
      <c r="D43" s="66" t="s">
        <v>156</v>
      </c>
      <c r="E43" s="66" t="s">
        <v>157</v>
      </c>
      <c r="F43" s="66" t="s">
        <v>153</v>
      </c>
    </row>
    <row r="45" spans="1:26" s="49" customFormat="1" ht="23" customHeight="1" x14ac:dyDescent="0.2">
      <c r="A45" s="132" t="s">
        <v>158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Z45" s="52"/>
    </row>
    <row r="47" spans="1:26" x14ac:dyDescent="0.2">
      <c r="A47" s="93"/>
      <c r="B47" s="67"/>
      <c r="C47" s="94"/>
      <c r="D47" s="67"/>
      <c r="E47" s="67"/>
      <c r="F47" s="67"/>
    </row>
    <row r="48" spans="1:26" x14ac:dyDescent="0.2">
      <c r="A48" s="67"/>
      <c r="B48" s="67"/>
      <c r="C48" s="67"/>
      <c r="D48" s="94"/>
      <c r="E48" s="67"/>
      <c r="F48" s="67"/>
      <c r="Y48" s="41"/>
      <c r="Z48" s="44"/>
    </row>
    <row r="49" spans="1:26" x14ac:dyDescent="0.2">
      <c r="A49" s="67"/>
      <c r="B49" s="67"/>
      <c r="C49" s="67"/>
      <c r="D49" s="94"/>
      <c r="E49" s="67"/>
      <c r="F49" s="67"/>
      <c r="Y49" s="41"/>
      <c r="Z49" s="44"/>
    </row>
    <row r="50" spans="1:26" x14ac:dyDescent="0.2">
      <c r="A50" s="67"/>
      <c r="B50" s="67"/>
      <c r="C50" s="67"/>
      <c r="D50" s="67"/>
      <c r="E50" s="67"/>
      <c r="F50" s="67"/>
      <c r="Y50" s="41"/>
      <c r="Z50" s="44"/>
    </row>
    <row r="51" spans="1:26" x14ac:dyDescent="0.2">
      <c r="A51" s="67"/>
      <c r="B51" s="67"/>
      <c r="C51" s="67"/>
      <c r="D51" s="94"/>
      <c r="E51" s="67"/>
      <c r="F51" s="67"/>
      <c r="Y51" s="41"/>
      <c r="Z51" s="44"/>
    </row>
    <row r="52" spans="1:26" x14ac:dyDescent="0.2">
      <c r="A52" s="67"/>
      <c r="B52" s="67"/>
      <c r="C52" s="67"/>
      <c r="D52" s="94"/>
      <c r="E52" s="67"/>
      <c r="F52" s="67"/>
      <c r="Y52" s="41"/>
      <c r="Z52" s="44"/>
    </row>
  </sheetData>
  <sheetProtection sheet="1" objects="1" scenarios="1" formatColumns="0" formatRows="0" insertColumns="0" insertRows="0" deleteColumns="0" deleteRows="0"/>
  <mergeCells count="27">
    <mergeCell ref="A37:A39"/>
    <mergeCell ref="B37:B39"/>
    <mergeCell ref="A45:M45"/>
    <mergeCell ref="D29:M29"/>
    <mergeCell ref="D30:M30"/>
    <mergeCell ref="D31:M31"/>
    <mergeCell ref="D32:M32"/>
    <mergeCell ref="D33:M33"/>
    <mergeCell ref="D34:M34"/>
    <mergeCell ref="D28:M28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  <mergeCell ref="D26:M26"/>
    <mergeCell ref="D27:M27"/>
    <mergeCell ref="D16:M16"/>
    <mergeCell ref="A8:X8"/>
    <mergeCell ref="A9:X9"/>
    <mergeCell ref="D13:M13"/>
    <mergeCell ref="D14:M14"/>
    <mergeCell ref="D15:M15"/>
  </mergeCells>
  <pageMargins left="0.7" right="0.7" top="0.75" bottom="0.75" header="0.3" footer="0.3"/>
  <pageSetup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B41" sqref="B41"/>
    </sheetView>
  </sheetViews>
  <sheetFormatPr baseColWidth="10" defaultColWidth="10.83203125" defaultRowHeight="15" x14ac:dyDescent="0.2"/>
  <cols>
    <col min="1" max="16384" width="10.83203125" style="87"/>
  </cols>
  <sheetData>
    <row r="1" spans="1:6" x14ac:dyDescent="0.2">
      <c r="A1" s="134" t="s">
        <v>219</v>
      </c>
      <c r="B1" s="134"/>
      <c r="C1" s="134"/>
      <c r="D1" s="134"/>
      <c r="E1" s="134"/>
      <c r="F1" s="134"/>
    </row>
    <row r="2" spans="1:6" x14ac:dyDescent="0.2">
      <c r="A2" s="85"/>
      <c r="B2" s="85"/>
      <c r="C2" s="85"/>
      <c r="D2" s="85"/>
      <c r="E2" s="85"/>
      <c r="F2" s="85"/>
    </row>
    <row r="3" spans="1:6" x14ac:dyDescent="0.2">
      <c r="A3" s="61" t="s">
        <v>159</v>
      </c>
    </row>
    <row r="5" spans="1:6" x14ac:dyDescent="0.2">
      <c r="A5" s="87" t="s">
        <v>160</v>
      </c>
    </row>
    <row r="6" spans="1:6" x14ac:dyDescent="0.2">
      <c r="B6" s="87" t="s">
        <v>222</v>
      </c>
    </row>
    <row r="7" spans="1:6" x14ac:dyDescent="0.2">
      <c r="B7" s="87" t="s">
        <v>220</v>
      </c>
    </row>
    <row r="8" spans="1:6" x14ac:dyDescent="0.2">
      <c r="B8" s="87" t="s">
        <v>221</v>
      </c>
    </row>
    <row r="9" spans="1:6" x14ac:dyDescent="0.2">
      <c r="B9" s="87" t="s">
        <v>161</v>
      </c>
    </row>
    <row r="11" spans="1:6" x14ac:dyDescent="0.2">
      <c r="A11" s="87" t="s">
        <v>174</v>
      </c>
    </row>
    <row r="12" spans="1:6" x14ac:dyDescent="0.2">
      <c r="B12" s="87" t="s">
        <v>223</v>
      </c>
    </row>
    <row r="13" spans="1:6" x14ac:dyDescent="0.2">
      <c r="B13" s="87" t="s">
        <v>224</v>
      </c>
    </row>
    <row r="14" spans="1:6" x14ac:dyDescent="0.2">
      <c r="B14" s="87" t="s">
        <v>175</v>
      </c>
    </row>
    <row r="15" spans="1:6" x14ac:dyDescent="0.2">
      <c r="B15" s="87" t="s">
        <v>225</v>
      </c>
    </row>
    <row r="16" spans="1:6" x14ac:dyDescent="0.2">
      <c r="B16" s="87" t="s">
        <v>163</v>
      </c>
    </row>
    <row r="17" spans="1:6" x14ac:dyDescent="0.2">
      <c r="B17" s="87" t="s">
        <v>164</v>
      </c>
    </row>
    <row r="18" spans="1:6" x14ac:dyDescent="0.2">
      <c r="B18" s="87" t="s">
        <v>179</v>
      </c>
    </row>
    <row r="19" spans="1:6" ht="17" x14ac:dyDescent="0.25">
      <c r="B19" s="87" t="s">
        <v>185</v>
      </c>
    </row>
    <row r="20" spans="1:6" s="89" customFormat="1" ht="17" x14ac:dyDescent="0.25">
      <c r="B20" s="89" t="s">
        <v>196</v>
      </c>
    </row>
    <row r="21" spans="1:6" s="89" customFormat="1" ht="17" x14ac:dyDescent="0.25">
      <c r="B21" s="88" t="s">
        <v>226</v>
      </c>
    </row>
    <row r="22" spans="1:6" s="89" customFormat="1" ht="17" x14ac:dyDescent="0.25">
      <c r="B22" s="89" t="s">
        <v>197</v>
      </c>
    </row>
    <row r="23" spans="1:6" s="89" customFormat="1" x14ac:dyDescent="0.2">
      <c r="B23" s="88" t="s">
        <v>198</v>
      </c>
    </row>
    <row r="24" spans="1:6" s="89" customFormat="1" ht="17" x14ac:dyDescent="0.25">
      <c r="B24" s="89" t="s">
        <v>227</v>
      </c>
    </row>
    <row r="25" spans="1:6" s="89" customFormat="1" x14ac:dyDescent="0.2">
      <c r="B25" s="89" t="s">
        <v>191</v>
      </c>
    </row>
    <row r="26" spans="1:6" s="89" customFormat="1" x14ac:dyDescent="0.2">
      <c r="B26" s="89" t="s">
        <v>229</v>
      </c>
    </row>
    <row r="27" spans="1:6" s="89" customFormat="1" x14ac:dyDescent="0.2"/>
    <row r="28" spans="1:6" s="89" customFormat="1" x14ac:dyDescent="0.2">
      <c r="A28" s="89" t="s">
        <v>167</v>
      </c>
    </row>
    <row r="29" spans="1:6" s="89" customFormat="1" ht="17" x14ac:dyDescent="0.25">
      <c r="A29" s="67"/>
      <c r="B29" s="67" t="s">
        <v>207</v>
      </c>
      <c r="C29" s="67"/>
      <c r="D29" s="67"/>
      <c r="E29" s="67"/>
      <c r="F29" s="67"/>
    </row>
    <row r="31" spans="1:6" x14ac:dyDescent="0.2">
      <c r="A31" s="87" t="s">
        <v>166</v>
      </c>
    </row>
    <row r="32" spans="1:6" x14ac:dyDescent="0.2">
      <c r="B32" s="87" t="s">
        <v>192</v>
      </c>
    </row>
    <row r="33" spans="1:2" x14ac:dyDescent="0.2">
      <c r="B33" s="87" t="s">
        <v>183</v>
      </c>
    </row>
    <row r="34" spans="1:2" x14ac:dyDescent="0.2">
      <c r="B34" s="87" t="s">
        <v>168</v>
      </c>
    </row>
    <row r="35" spans="1:2" x14ac:dyDescent="0.2">
      <c r="B35" s="87" t="s">
        <v>169</v>
      </c>
    </row>
    <row r="36" spans="1:2" x14ac:dyDescent="0.2">
      <c r="B36" s="87" t="s">
        <v>170</v>
      </c>
    </row>
    <row r="37" spans="1:2" x14ac:dyDescent="0.2">
      <c r="B37" s="87" t="s">
        <v>162</v>
      </c>
    </row>
    <row r="38" spans="1:2" x14ac:dyDescent="0.2">
      <c r="B38" s="87" t="s">
        <v>171</v>
      </c>
    </row>
    <row r="39" spans="1:2" x14ac:dyDescent="0.2">
      <c r="B39" s="87" t="s">
        <v>172</v>
      </c>
    </row>
    <row r="40" spans="1:2" x14ac:dyDescent="0.2">
      <c r="B40" s="87" t="s">
        <v>173</v>
      </c>
    </row>
    <row r="41" spans="1:2" s="89" customFormat="1" x14ac:dyDescent="0.2">
      <c r="B41" s="89" t="s">
        <v>229</v>
      </c>
    </row>
    <row r="43" spans="1:2" x14ac:dyDescent="0.2">
      <c r="A43" s="87" t="s">
        <v>178</v>
      </c>
    </row>
  </sheetData>
  <mergeCells count="1">
    <mergeCell ref="A1:F1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STB ESv3</vt:lpstr>
      <vt:lpstr>STB Tier 2</vt:lpstr>
      <vt:lpstr>ESv3 Allowances</vt:lpstr>
      <vt:lpstr>Tier 2 Allowances</vt:lpstr>
      <vt:lpstr>Instructions</vt:lpstr>
    </vt:vector>
  </TitlesOfParts>
  <Company>CableLabs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Fitzgerald</dc:creator>
  <cp:lastModifiedBy>Debbie Fitzgerald</cp:lastModifiedBy>
  <dcterms:created xsi:type="dcterms:W3CDTF">2014-02-04T00:39:40Z</dcterms:created>
  <dcterms:modified xsi:type="dcterms:W3CDTF">2018-01-09T00:31:36Z</dcterms:modified>
</cp:coreProperties>
</file>