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dfitzgerald/Documents/Energy Management/Canada/Reporting/STB/2022/"/>
    </mc:Choice>
  </mc:AlternateContent>
  <xr:revisionPtr revIDLastSave="0" documentId="13_ncr:1_{0F29BD6D-3856-E14A-A1E1-5F126C991EFF}" xr6:coauthVersionLast="47" xr6:coauthVersionMax="47" xr10:uidLastSave="{00000000-0000-0000-0000-000000000000}"/>
  <bookViews>
    <workbookView xWindow="1820" yWindow="4900" windowWidth="24500" windowHeight="15500" tabRatio="500" xr2:uid="{00000000-000D-0000-FFFF-FFFF00000000}"/>
  </bookViews>
  <sheets>
    <sheet name="Totals" sheetId="2" r:id="rId1"/>
    <sheet name="STB Models Tier 2" sheetId="6" r:id="rId2"/>
    <sheet name="Tier 2 Calculations" sheetId="13" state="hidden" r:id="rId3"/>
    <sheet name="Tier 2 Allowances" sheetId="7" state="hidden" r:id="rId4"/>
    <sheet name="Instructions" sheetId="8" r:id="rId5"/>
  </sheets>
  <externalReferences>
    <externalReference r:id="rId6"/>
  </externalReferences>
  <definedNames>
    <definedName name="addl_advanced_video_processing_v3" localSheetId="4">[1]Allowances!#REF!</definedName>
    <definedName name="addl_cablecard_v3" localSheetId="4">[1]Allowances!#REF!</definedName>
    <definedName name="addl_docsis_v3" localSheetId="4">[1]Allowances!#REF!</definedName>
    <definedName name="addl_dvr_v3" localSheetId="4">[1]Allowances!#REF!</definedName>
    <definedName name="addl_hd_v3" localSheetId="4">[1]Allowances!#REF!</definedName>
    <definedName name="addl_home_network_interface_v3" localSheetId="4">[1]Allowances!#REF!</definedName>
    <definedName name="addl_multiroom_v3" localSheetId="4">[1]Allowances!#REF!</definedName>
    <definedName name="addl_multistream_terrestrial_ip_v3" localSheetId="4">[1]Allowances!#REF!</definedName>
    <definedName name="addl_multistream_v3" localSheetId="4">[1]Allowances!#REF!</definedName>
    <definedName name="addl_removable_media_player_v3" localSheetId="4">[1]Allowances!#REF!</definedName>
    <definedName name="addl_removable_media_recorder_v3" localSheetId="4">[1]Allowances!#REF!</definedName>
    <definedName name="base_cable_v4" localSheetId="4">[1]Allowances!#REF!</definedName>
    <definedName name="base_dta_v4" localSheetId="4">[1]Allowances!#REF!</definedName>
    <definedName name="base_ip_v4" localSheetId="4">[1]Allowances!#REF!</definedName>
    <definedName name="base_satellite_v4" localSheetId="4">[1]Allowances!#REF!</definedName>
    <definedName name="base_terrestrial_v3" localSheetId="4">[1]Allowances!#REF!</definedName>
    <definedName name="base_terrestrial_v4" localSheetId="4">[1]Allowances!#REF!</definedName>
    <definedName name="base_thinclient_v4" localSheetId="4">[1]Allowances!#REF!</definedName>
    <definedName name="BaseType" localSheetId="4">[1]Allowances!$A$2:$A$6</definedName>
    <definedName name="BaseType_T2">'Tier 2 Allowances'!$A$2:$A$6</definedName>
    <definedName name="BaseType_T3">#REF!</definedName>
    <definedName name="IpgType" localSheetId="4">[1]Allowances!$A$44:$A$49</definedName>
    <definedName name="OFFSET_AVP" localSheetId="4">[1]Allowances!#REF!</definedName>
    <definedName name="OFFSET_AVP_ALLOWANCE" localSheetId="4">[1]Allowances!#REF!</definedName>
    <definedName name="setTopType" localSheetId="4">[1]Allowances!$A$35:$A$41</definedName>
    <definedName name="terrestrial_stb" localSheetId="4">[1]Allowances!#REF!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100" i="13" l="1"/>
  <c r="AD100" i="13"/>
  <c r="AC100" i="13"/>
  <c r="AB100" i="13"/>
  <c r="AA100" i="13"/>
  <c r="AA3" i="13"/>
  <c r="AA2" i="13" s="1"/>
  <c r="AA3" i="6"/>
  <c r="AA2" i="6" s="1"/>
  <c r="AR100" i="13" l="1"/>
  <c r="AN100" i="6" s="1"/>
  <c r="C16" i="2"/>
  <c r="C15" i="2"/>
  <c r="AQ19" i="13"/>
  <c r="AM19" i="6" s="1"/>
  <c r="AQ20" i="13"/>
  <c r="AM20" i="6" s="1"/>
  <c r="AQ21" i="13"/>
  <c r="AM21" i="6" s="1"/>
  <c r="AQ22" i="13"/>
  <c r="AM22" i="6" s="1"/>
  <c r="AQ23" i="13"/>
  <c r="AM23" i="6" s="1"/>
  <c r="AQ24" i="13"/>
  <c r="AM24" i="6" s="1"/>
  <c r="AQ25" i="13"/>
  <c r="AM25" i="6" s="1"/>
  <c r="AQ26" i="13"/>
  <c r="AM26" i="6" s="1"/>
  <c r="AQ27" i="13"/>
  <c r="AM27" i="6" s="1"/>
  <c r="AQ28" i="13"/>
  <c r="AM28" i="6" s="1"/>
  <c r="AQ29" i="13"/>
  <c r="AM29" i="6" s="1"/>
  <c r="AQ30" i="13"/>
  <c r="AM30" i="6" s="1"/>
  <c r="AQ31" i="13"/>
  <c r="AM31" i="6" s="1"/>
  <c r="AQ32" i="13"/>
  <c r="AM32" i="6" s="1"/>
  <c r="AQ33" i="13"/>
  <c r="AM33" i="6" s="1"/>
  <c r="AQ34" i="13"/>
  <c r="AM34" i="6" s="1"/>
  <c r="AQ35" i="13"/>
  <c r="AM35" i="6" s="1"/>
  <c r="AQ36" i="13"/>
  <c r="AM36" i="6" s="1"/>
  <c r="AQ37" i="13"/>
  <c r="AM37" i="6" s="1"/>
  <c r="AQ38" i="13"/>
  <c r="AM38" i="6" s="1"/>
  <c r="AQ39" i="13"/>
  <c r="AM39" i="6" s="1"/>
  <c r="AQ40" i="13"/>
  <c r="AM40" i="6" s="1"/>
  <c r="AQ41" i="13"/>
  <c r="AM41" i="6" s="1"/>
  <c r="AQ42" i="13"/>
  <c r="AM42" i="6" s="1"/>
  <c r="AQ43" i="13"/>
  <c r="AM43" i="6" s="1"/>
  <c r="AQ44" i="13"/>
  <c r="AM44" i="6" s="1"/>
  <c r="AQ45" i="13"/>
  <c r="AM45" i="6" s="1"/>
  <c r="AQ46" i="13"/>
  <c r="AM46" i="6" s="1"/>
  <c r="AQ47" i="13"/>
  <c r="AM47" i="6" s="1"/>
  <c r="AQ48" i="13"/>
  <c r="AM48" i="6" s="1"/>
  <c r="AQ49" i="13"/>
  <c r="AM49" i="6" s="1"/>
  <c r="AQ50" i="13"/>
  <c r="AM50" i="6" s="1"/>
  <c r="AQ51" i="13"/>
  <c r="AM51" i="6" s="1"/>
  <c r="AQ52" i="13"/>
  <c r="AM52" i="6" s="1"/>
  <c r="AQ53" i="13"/>
  <c r="AM53" i="6" s="1"/>
  <c r="AQ54" i="13"/>
  <c r="AM54" i="6" s="1"/>
  <c r="AQ55" i="13"/>
  <c r="AM55" i="6" s="1"/>
  <c r="AQ56" i="13"/>
  <c r="AM56" i="6" s="1"/>
  <c r="AQ57" i="13"/>
  <c r="AM57" i="6" s="1"/>
  <c r="AQ58" i="13"/>
  <c r="AM58" i="6" s="1"/>
  <c r="AQ59" i="13"/>
  <c r="AM59" i="6" s="1"/>
  <c r="AQ60" i="13"/>
  <c r="AM60" i="6" s="1"/>
  <c r="AQ61" i="13"/>
  <c r="AM61" i="6" s="1"/>
  <c r="AQ62" i="13"/>
  <c r="AM62" i="6" s="1"/>
  <c r="AQ63" i="13"/>
  <c r="AM63" i="6" s="1"/>
  <c r="AQ64" i="13"/>
  <c r="AM64" i="6" s="1"/>
  <c r="AQ65" i="13"/>
  <c r="AM65" i="6" s="1"/>
  <c r="AQ66" i="13"/>
  <c r="AM66" i="6" s="1"/>
  <c r="AQ67" i="13"/>
  <c r="AM67" i="6" s="1"/>
  <c r="AQ68" i="13"/>
  <c r="AM68" i="6" s="1"/>
  <c r="AQ69" i="13"/>
  <c r="AM69" i="6" s="1"/>
  <c r="AQ70" i="13"/>
  <c r="AM70" i="6" s="1"/>
  <c r="AQ71" i="13"/>
  <c r="AM71" i="6" s="1"/>
  <c r="AQ72" i="13"/>
  <c r="AM72" i="6" s="1"/>
  <c r="AQ73" i="13"/>
  <c r="AM73" i="6" s="1"/>
  <c r="AQ74" i="13"/>
  <c r="AM74" i="6" s="1"/>
  <c r="AQ75" i="13"/>
  <c r="AM75" i="6" s="1"/>
  <c r="AQ76" i="13"/>
  <c r="AM76" i="6" s="1"/>
  <c r="AQ77" i="13"/>
  <c r="AM77" i="6" s="1"/>
  <c r="AQ78" i="13"/>
  <c r="AM78" i="6" s="1"/>
  <c r="AQ79" i="13"/>
  <c r="AM79" i="6" s="1"/>
  <c r="AQ80" i="13"/>
  <c r="AM80" i="6" s="1"/>
  <c r="AQ81" i="13"/>
  <c r="AM81" i="6" s="1"/>
  <c r="AQ82" i="13"/>
  <c r="AM82" i="6" s="1"/>
  <c r="AQ83" i="13"/>
  <c r="AM83" i="6" s="1"/>
  <c r="AQ84" i="13"/>
  <c r="AM84" i="6" s="1"/>
  <c r="AQ85" i="13"/>
  <c r="AM85" i="6" s="1"/>
  <c r="AQ86" i="13"/>
  <c r="AM86" i="6" s="1"/>
  <c r="AQ87" i="13"/>
  <c r="AM87" i="6" s="1"/>
  <c r="AQ88" i="13"/>
  <c r="AM88" i="6" s="1"/>
  <c r="AQ89" i="13"/>
  <c r="AM89" i="6" s="1"/>
  <c r="AQ90" i="13"/>
  <c r="AM90" i="6" s="1"/>
  <c r="AQ91" i="13"/>
  <c r="AM91" i="6" s="1"/>
  <c r="AQ92" i="13"/>
  <c r="AM92" i="6" s="1"/>
  <c r="AQ93" i="13"/>
  <c r="AM93" i="6" s="1"/>
  <c r="AQ94" i="13"/>
  <c r="AM94" i="6" s="1"/>
  <c r="AQ95" i="13"/>
  <c r="AM95" i="6" s="1"/>
  <c r="AQ96" i="13"/>
  <c r="AM96" i="6" s="1"/>
  <c r="AQ97" i="13"/>
  <c r="AM97" i="6" s="1"/>
  <c r="AQ98" i="13"/>
  <c r="AM98" i="6" s="1"/>
  <c r="AQ99" i="13"/>
  <c r="AM99" i="6" s="1"/>
  <c r="A5" i="13" l="1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4" i="13"/>
  <c r="AT5" i="13"/>
  <c r="AT6" i="13"/>
  <c r="AT7" i="13"/>
  <c r="AT8" i="13"/>
  <c r="AT9" i="13"/>
  <c r="AT10" i="13"/>
  <c r="AT11" i="13"/>
  <c r="AT12" i="13"/>
  <c r="AT13" i="13"/>
  <c r="AT14" i="13"/>
  <c r="AT15" i="13"/>
  <c r="AT16" i="13"/>
  <c r="AT17" i="13"/>
  <c r="AT18" i="13"/>
  <c r="AT19" i="13"/>
  <c r="AT20" i="13"/>
  <c r="AT21" i="13"/>
  <c r="AT22" i="13"/>
  <c r="AT23" i="13"/>
  <c r="AT24" i="13"/>
  <c r="AT25" i="13"/>
  <c r="AT26" i="13"/>
  <c r="AT27" i="13"/>
  <c r="AT28" i="13"/>
  <c r="AT29" i="13"/>
  <c r="AT30" i="13"/>
  <c r="AT31" i="13"/>
  <c r="AT32" i="13"/>
  <c r="AT33" i="13"/>
  <c r="AT34" i="13"/>
  <c r="AT35" i="13"/>
  <c r="AT36" i="13"/>
  <c r="AT37" i="13"/>
  <c r="AT38" i="13"/>
  <c r="AT39" i="13"/>
  <c r="AT40" i="13"/>
  <c r="AT41" i="13"/>
  <c r="AT42" i="13"/>
  <c r="AT43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T72" i="13"/>
  <c r="AT73" i="13"/>
  <c r="AT74" i="13"/>
  <c r="AT75" i="13"/>
  <c r="AT76" i="13"/>
  <c r="AT77" i="13"/>
  <c r="AT78" i="13"/>
  <c r="AT79" i="13"/>
  <c r="AT80" i="13"/>
  <c r="AT81" i="13"/>
  <c r="AT82" i="13"/>
  <c r="AT83" i="13"/>
  <c r="AT84" i="13"/>
  <c r="AT85" i="13"/>
  <c r="AT86" i="13"/>
  <c r="AT87" i="13"/>
  <c r="AT88" i="13"/>
  <c r="AT89" i="13"/>
  <c r="AT90" i="13"/>
  <c r="AT91" i="13"/>
  <c r="AT92" i="13"/>
  <c r="AT93" i="13"/>
  <c r="AT94" i="13"/>
  <c r="AT95" i="13"/>
  <c r="AT96" i="13"/>
  <c r="AT97" i="13"/>
  <c r="AT98" i="13"/>
  <c r="AT99" i="13"/>
  <c r="AT4" i="13"/>
  <c r="AR30" i="13" l="1"/>
  <c r="AN30" i="6" s="1"/>
  <c r="AR19" i="13"/>
  <c r="AN19" i="6" s="1"/>
  <c r="AR20" i="13"/>
  <c r="AN20" i="6" s="1"/>
  <c r="AR21" i="13"/>
  <c r="AN21" i="6" s="1"/>
  <c r="AR22" i="13"/>
  <c r="AN22" i="6" s="1"/>
  <c r="AR23" i="13"/>
  <c r="AN23" i="6" s="1"/>
  <c r="AR24" i="13"/>
  <c r="AN24" i="6" s="1"/>
  <c r="AR25" i="13"/>
  <c r="AN25" i="6" s="1"/>
  <c r="AR26" i="13"/>
  <c r="AN26" i="6" s="1"/>
  <c r="AR27" i="13"/>
  <c r="AN27" i="6" s="1"/>
  <c r="AR28" i="13"/>
  <c r="AN28" i="6" s="1"/>
  <c r="AR29" i="13"/>
  <c r="AN29" i="6" s="1"/>
  <c r="AR31" i="13"/>
  <c r="AN31" i="6" s="1"/>
  <c r="AR32" i="13"/>
  <c r="AN32" i="6" s="1"/>
  <c r="AR33" i="13"/>
  <c r="AN33" i="6" s="1"/>
  <c r="AR34" i="13"/>
  <c r="AN34" i="6" s="1"/>
  <c r="AR35" i="13"/>
  <c r="AN35" i="6" s="1"/>
  <c r="AR36" i="13"/>
  <c r="AN36" i="6" s="1"/>
  <c r="AR37" i="13"/>
  <c r="AN37" i="6" s="1"/>
  <c r="AR38" i="13"/>
  <c r="AN38" i="6" s="1"/>
  <c r="AR39" i="13"/>
  <c r="AN39" i="6" s="1"/>
  <c r="AR40" i="13"/>
  <c r="AN40" i="6" s="1"/>
  <c r="AR41" i="13"/>
  <c r="AN41" i="6" s="1"/>
  <c r="AR42" i="13"/>
  <c r="AN42" i="6" s="1"/>
  <c r="AR43" i="13"/>
  <c r="AN43" i="6" s="1"/>
  <c r="AR44" i="13"/>
  <c r="AN44" i="6" s="1"/>
  <c r="AR45" i="13"/>
  <c r="AN45" i="6" s="1"/>
  <c r="AR46" i="13"/>
  <c r="AN46" i="6" s="1"/>
  <c r="AR47" i="13"/>
  <c r="AN47" i="6" s="1"/>
  <c r="AR48" i="13"/>
  <c r="AN48" i="6" s="1"/>
  <c r="AR49" i="13"/>
  <c r="AN49" i="6" s="1"/>
  <c r="AR50" i="13"/>
  <c r="AN50" i="6" s="1"/>
  <c r="AR51" i="13"/>
  <c r="AN51" i="6" s="1"/>
  <c r="AR52" i="13"/>
  <c r="AN52" i="6" s="1"/>
  <c r="AR53" i="13"/>
  <c r="AN53" i="6" s="1"/>
  <c r="AR54" i="13"/>
  <c r="AN54" i="6" s="1"/>
  <c r="AR55" i="13"/>
  <c r="AN55" i="6" s="1"/>
  <c r="AR56" i="13"/>
  <c r="AN56" i="6" s="1"/>
  <c r="AR57" i="13"/>
  <c r="AN57" i="6" s="1"/>
  <c r="AR58" i="13"/>
  <c r="AN58" i="6" s="1"/>
  <c r="AR59" i="13"/>
  <c r="AN59" i="6" s="1"/>
  <c r="AR60" i="13"/>
  <c r="AN60" i="6" s="1"/>
  <c r="AR61" i="13"/>
  <c r="AN61" i="6" s="1"/>
  <c r="AR62" i="13"/>
  <c r="AN62" i="6" s="1"/>
  <c r="AR63" i="13"/>
  <c r="AN63" i="6" s="1"/>
  <c r="AR64" i="13"/>
  <c r="AN64" i="6" s="1"/>
  <c r="AR65" i="13"/>
  <c r="AN65" i="6" s="1"/>
  <c r="AR66" i="13"/>
  <c r="AN66" i="6" s="1"/>
  <c r="AR67" i="13"/>
  <c r="AN67" i="6" s="1"/>
  <c r="AR68" i="13"/>
  <c r="AN68" i="6" s="1"/>
  <c r="AR69" i="13"/>
  <c r="AN69" i="6" s="1"/>
  <c r="AR70" i="13"/>
  <c r="AN70" i="6" s="1"/>
  <c r="AR71" i="13"/>
  <c r="AN71" i="6" s="1"/>
  <c r="AR72" i="13"/>
  <c r="AN72" i="6" s="1"/>
  <c r="AR73" i="13"/>
  <c r="AN73" i="6" s="1"/>
  <c r="AR74" i="13"/>
  <c r="AN74" i="6" s="1"/>
  <c r="AR75" i="13"/>
  <c r="AN75" i="6" s="1"/>
  <c r="AR76" i="13"/>
  <c r="AN76" i="6" s="1"/>
  <c r="AR77" i="13"/>
  <c r="AN77" i="6" s="1"/>
  <c r="AR78" i="13"/>
  <c r="AN78" i="6" s="1"/>
  <c r="AR79" i="13"/>
  <c r="AN79" i="6" s="1"/>
  <c r="AR80" i="13"/>
  <c r="AN80" i="6" s="1"/>
  <c r="AR81" i="13"/>
  <c r="AN81" i="6" s="1"/>
  <c r="AR82" i="13"/>
  <c r="AN82" i="6" s="1"/>
  <c r="AR83" i="13"/>
  <c r="AN83" i="6" s="1"/>
  <c r="AR84" i="13"/>
  <c r="AN84" i="6" s="1"/>
  <c r="AR85" i="13"/>
  <c r="AN85" i="6" s="1"/>
  <c r="AR86" i="13"/>
  <c r="AN86" i="6" s="1"/>
  <c r="AR87" i="13"/>
  <c r="AN87" i="6" s="1"/>
  <c r="AR88" i="13"/>
  <c r="AN88" i="6" s="1"/>
  <c r="AR89" i="13"/>
  <c r="AN89" i="6" s="1"/>
  <c r="AR90" i="13"/>
  <c r="AN90" i="6" s="1"/>
  <c r="AR91" i="13"/>
  <c r="AN91" i="6" s="1"/>
  <c r="AR92" i="13"/>
  <c r="AN92" i="6" s="1"/>
  <c r="AR93" i="13"/>
  <c r="AN93" i="6" s="1"/>
  <c r="AR94" i="13"/>
  <c r="AN94" i="6" s="1"/>
  <c r="AR95" i="13"/>
  <c r="AN95" i="6" s="1"/>
  <c r="AR96" i="13"/>
  <c r="AN96" i="6" s="1"/>
  <c r="AR97" i="13"/>
  <c r="AN97" i="6" s="1"/>
  <c r="AR98" i="13"/>
  <c r="AN98" i="6" s="1"/>
  <c r="AR99" i="13"/>
  <c r="AN99" i="6" s="1"/>
  <c r="AS19" i="13"/>
  <c r="AS20" i="13"/>
  <c r="AS21" i="13"/>
  <c r="AS22" i="13"/>
  <c r="AS23" i="13"/>
  <c r="AS24" i="13"/>
  <c r="AS25" i="13"/>
  <c r="AS26" i="13"/>
  <c r="AS27" i="13"/>
  <c r="AS28" i="13"/>
  <c r="AS29" i="13"/>
  <c r="AS30" i="13"/>
  <c r="AS31" i="13"/>
  <c r="AS32" i="13"/>
  <c r="AS33" i="13"/>
  <c r="AS34" i="13"/>
  <c r="AS35" i="13"/>
  <c r="AS36" i="13"/>
  <c r="AS37" i="13"/>
  <c r="AS38" i="13"/>
  <c r="AK4" i="13"/>
  <c r="AP19" i="13"/>
  <c r="AP20" i="13"/>
  <c r="AP21" i="13"/>
  <c r="AP22" i="13"/>
  <c r="AP23" i="13"/>
  <c r="AP24" i="13"/>
  <c r="AP25" i="13"/>
  <c r="AP26" i="13"/>
  <c r="AP27" i="13"/>
  <c r="AP28" i="13"/>
  <c r="AP29" i="13"/>
  <c r="AP30" i="13"/>
  <c r="AP31" i="13"/>
  <c r="AP32" i="13"/>
  <c r="AP33" i="13"/>
  <c r="AP34" i="13"/>
  <c r="AP35" i="13"/>
  <c r="AP36" i="13"/>
  <c r="AP37" i="13"/>
  <c r="AP38" i="13"/>
  <c r="AP39" i="13"/>
  <c r="AP40" i="13"/>
  <c r="AP41" i="13"/>
  <c r="AP42" i="13"/>
  <c r="AP43" i="13"/>
  <c r="AP44" i="13"/>
  <c r="AP45" i="13"/>
  <c r="AP46" i="13"/>
  <c r="AP47" i="13"/>
  <c r="AP48" i="13"/>
  <c r="AP49" i="13"/>
  <c r="AP50" i="13"/>
  <c r="AP51" i="13"/>
  <c r="AP52" i="13"/>
  <c r="AP53" i="13"/>
  <c r="AP54" i="13"/>
  <c r="AP55" i="13"/>
  <c r="AP56" i="13"/>
  <c r="AP57" i="13"/>
  <c r="AP58" i="13"/>
  <c r="AP59" i="13"/>
  <c r="AP60" i="13"/>
  <c r="AP61" i="13"/>
  <c r="AP62" i="13"/>
  <c r="AP63" i="13"/>
  <c r="AP64" i="13"/>
  <c r="AP65" i="13"/>
  <c r="AP66" i="13"/>
  <c r="AP67" i="13"/>
  <c r="AP68" i="13"/>
  <c r="AP69" i="13"/>
  <c r="AP70" i="13"/>
  <c r="AP71" i="13"/>
  <c r="AP72" i="13"/>
  <c r="AP73" i="13"/>
  <c r="AP74" i="13"/>
  <c r="AP75" i="13"/>
  <c r="AP76" i="13"/>
  <c r="AP77" i="13"/>
  <c r="AP78" i="13"/>
  <c r="AP79" i="13"/>
  <c r="AP80" i="13"/>
  <c r="AP81" i="13"/>
  <c r="AP82" i="13"/>
  <c r="AP83" i="13"/>
  <c r="AP84" i="13"/>
  <c r="AP85" i="13"/>
  <c r="AP86" i="13"/>
  <c r="AP87" i="13"/>
  <c r="AP88" i="13"/>
  <c r="AP89" i="13"/>
  <c r="AP90" i="13"/>
  <c r="AP91" i="13"/>
  <c r="AP92" i="13"/>
  <c r="AP93" i="13"/>
  <c r="AP94" i="13"/>
  <c r="AP95" i="13"/>
  <c r="AP96" i="13"/>
  <c r="AP97" i="13"/>
  <c r="AP98" i="13"/>
  <c r="AO5" i="13"/>
  <c r="AO6" i="13"/>
  <c r="AO7" i="13"/>
  <c r="AO8" i="13"/>
  <c r="AO9" i="13"/>
  <c r="AO10" i="13"/>
  <c r="AO11" i="13"/>
  <c r="AO12" i="13"/>
  <c r="AO13" i="13"/>
  <c r="AO14" i="13"/>
  <c r="AO15" i="13"/>
  <c r="AO16" i="13"/>
  <c r="AO17" i="13"/>
  <c r="AO18" i="13"/>
  <c r="AO19" i="13"/>
  <c r="AO20" i="13"/>
  <c r="AO21" i="13"/>
  <c r="AO22" i="13"/>
  <c r="AO23" i="13"/>
  <c r="AO24" i="13"/>
  <c r="AO25" i="13"/>
  <c r="AO26" i="13"/>
  <c r="AO27" i="13"/>
  <c r="AO28" i="13"/>
  <c r="AO29" i="13"/>
  <c r="AO30" i="13"/>
  <c r="AO31" i="13"/>
  <c r="AO32" i="13"/>
  <c r="AO33" i="13"/>
  <c r="AO34" i="13"/>
  <c r="AO35" i="13"/>
  <c r="AO36" i="13"/>
  <c r="AO37" i="13"/>
  <c r="AO38" i="13"/>
  <c r="AO39" i="13"/>
  <c r="AO40" i="13"/>
  <c r="AO41" i="13"/>
  <c r="AO42" i="13"/>
  <c r="AO43" i="13"/>
  <c r="AO44" i="13"/>
  <c r="AO45" i="13"/>
  <c r="AO46" i="13"/>
  <c r="AO47" i="13"/>
  <c r="AO48" i="13"/>
  <c r="AO49" i="13"/>
  <c r="AO50" i="13"/>
  <c r="AO51" i="13"/>
  <c r="AO52" i="13"/>
  <c r="AO53" i="13"/>
  <c r="AO54" i="13"/>
  <c r="AO55" i="13"/>
  <c r="AO56" i="13"/>
  <c r="AO57" i="13"/>
  <c r="AO58" i="13"/>
  <c r="AO59" i="13"/>
  <c r="AO60" i="13"/>
  <c r="AO61" i="13"/>
  <c r="AO62" i="13"/>
  <c r="AO63" i="13"/>
  <c r="AO64" i="13"/>
  <c r="AO4" i="13"/>
  <c r="AN7" i="13"/>
  <c r="AN8" i="13"/>
  <c r="AN9" i="13"/>
  <c r="AN11" i="13"/>
  <c r="AN12" i="13"/>
  <c r="AN13" i="13"/>
  <c r="AN14" i="13"/>
  <c r="AN15" i="13"/>
  <c r="AN16" i="13"/>
  <c r="AN17" i="13"/>
  <c r="AN18" i="13"/>
  <c r="AN19" i="13"/>
  <c r="AN20" i="13"/>
  <c r="AN21" i="13"/>
  <c r="AN22" i="13"/>
  <c r="AN23" i="13"/>
  <c r="AN24" i="13"/>
  <c r="AN25" i="13"/>
  <c r="AN26" i="13"/>
  <c r="AN27" i="13"/>
  <c r="AN28" i="13"/>
  <c r="AN29" i="13"/>
  <c r="AN30" i="13"/>
  <c r="AN31" i="13"/>
  <c r="AN32" i="13"/>
  <c r="AN33" i="13"/>
  <c r="AN34" i="13"/>
  <c r="AN35" i="13"/>
  <c r="AN36" i="13"/>
  <c r="AN37" i="13"/>
  <c r="AN38" i="13"/>
  <c r="AN39" i="13"/>
  <c r="AN40" i="13"/>
  <c r="AN41" i="13"/>
  <c r="AN42" i="13"/>
  <c r="AN43" i="13"/>
  <c r="AN44" i="13"/>
  <c r="AN45" i="13"/>
  <c r="AN46" i="13"/>
  <c r="AN47" i="13"/>
  <c r="AN48" i="13"/>
  <c r="AN49" i="13"/>
  <c r="AN50" i="13"/>
  <c r="AN51" i="13"/>
  <c r="AN52" i="13"/>
  <c r="AN53" i="13"/>
  <c r="AN54" i="13"/>
  <c r="AN55" i="13"/>
  <c r="AN56" i="13"/>
  <c r="AN57" i="13"/>
  <c r="AN58" i="13"/>
  <c r="AN59" i="13"/>
  <c r="AN60" i="13"/>
  <c r="AN61" i="13"/>
  <c r="AN62" i="13"/>
  <c r="AN63" i="13"/>
  <c r="AN64" i="13"/>
  <c r="AN65" i="13"/>
  <c r="AN66" i="13"/>
  <c r="AN67" i="13"/>
  <c r="AN68" i="13"/>
  <c r="AM7" i="13"/>
  <c r="AM8" i="13"/>
  <c r="AM9" i="13"/>
  <c r="AM11" i="13"/>
  <c r="AM12" i="13"/>
  <c r="AM13" i="13"/>
  <c r="AM14" i="13"/>
  <c r="AM15" i="13"/>
  <c r="AM16" i="13"/>
  <c r="AM17" i="13"/>
  <c r="AM18" i="13"/>
  <c r="AM19" i="13"/>
  <c r="AM20" i="13"/>
  <c r="AM21" i="13"/>
  <c r="AM22" i="13"/>
  <c r="AM23" i="13"/>
  <c r="AM24" i="13"/>
  <c r="AM25" i="13"/>
  <c r="AM26" i="13"/>
  <c r="AM27" i="13"/>
  <c r="AM28" i="13"/>
  <c r="AM29" i="13"/>
  <c r="AM30" i="13"/>
  <c r="AM31" i="13"/>
  <c r="AM32" i="13"/>
  <c r="AM33" i="13"/>
  <c r="AM34" i="13"/>
  <c r="AM35" i="13"/>
  <c r="AM36" i="13"/>
  <c r="AM37" i="13"/>
  <c r="AM38" i="13"/>
  <c r="AM39" i="13"/>
  <c r="AM40" i="13"/>
  <c r="AM41" i="13"/>
  <c r="AM42" i="13"/>
  <c r="AM43" i="13"/>
  <c r="AM44" i="13"/>
  <c r="AM45" i="13"/>
  <c r="AM46" i="13"/>
  <c r="AM47" i="13"/>
  <c r="AM48" i="13"/>
  <c r="AM49" i="13"/>
  <c r="AM50" i="13"/>
  <c r="AM51" i="13"/>
  <c r="AM52" i="13"/>
  <c r="AM53" i="13"/>
  <c r="AM54" i="13"/>
  <c r="AM55" i="13"/>
  <c r="AM56" i="13"/>
  <c r="AM57" i="13"/>
  <c r="AM58" i="13"/>
  <c r="AM59" i="13"/>
  <c r="AM60" i="13"/>
  <c r="AM61" i="13"/>
  <c r="AL32" i="13"/>
  <c r="AL33" i="13"/>
  <c r="AL34" i="13"/>
  <c r="AL35" i="13"/>
  <c r="AL36" i="13"/>
  <c r="AL37" i="13"/>
  <c r="AL38" i="13"/>
  <c r="AL39" i="13"/>
  <c r="AL40" i="13"/>
  <c r="AL41" i="13"/>
  <c r="AL42" i="13"/>
  <c r="AL43" i="13"/>
  <c r="AL44" i="13"/>
  <c r="AL45" i="13"/>
  <c r="AL46" i="13"/>
  <c r="AL47" i="13"/>
  <c r="AL48" i="13"/>
  <c r="AL49" i="13"/>
  <c r="AL50" i="13"/>
  <c r="AL51" i="13"/>
  <c r="AL52" i="13"/>
  <c r="AL53" i="13"/>
  <c r="AL54" i="13"/>
  <c r="AL55" i="13"/>
  <c r="AL56" i="13"/>
  <c r="AL57" i="13"/>
  <c r="AL58" i="13"/>
  <c r="AL59" i="13"/>
  <c r="AL60" i="13"/>
  <c r="AL61" i="13"/>
  <c r="AL7" i="13"/>
  <c r="AL8" i="13"/>
  <c r="AL9" i="13"/>
  <c r="AP9" i="13" s="1"/>
  <c r="AL11" i="13"/>
  <c r="AL12" i="13"/>
  <c r="AL13" i="13"/>
  <c r="AL14" i="13"/>
  <c r="AP14" i="13" s="1"/>
  <c r="AL15" i="13"/>
  <c r="AL16" i="13"/>
  <c r="AL17" i="13"/>
  <c r="AL18" i="13"/>
  <c r="AP18" i="13" s="1"/>
  <c r="AL19" i="13"/>
  <c r="AL20" i="13"/>
  <c r="AL21" i="13"/>
  <c r="AL22" i="13"/>
  <c r="AL23" i="13"/>
  <c r="AL24" i="13"/>
  <c r="AL25" i="13"/>
  <c r="AL26" i="13"/>
  <c r="AL27" i="13"/>
  <c r="AL28" i="13"/>
  <c r="AL29" i="13"/>
  <c r="AL30" i="13"/>
  <c r="AL31" i="13"/>
  <c r="H7" i="13"/>
  <c r="AP99" i="13"/>
  <c r="AK5" i="13"/>
  <c r="AK6" i="13"/>
  <c r="AK7" i="13"/>
  <c r="AK8" i="13"/>
  <c r="AK9" i="13"/>
  <c r="AK10" i="13"/>
  <c r="AK11" i="13"/>
  <c r="AK12" i="13"/>
  <c r="AK13" i="13"/>
  <c r="AK14" i="13"/>
  <c r="AK15" i="13"/>
  <c r="AK16" i="13"/>
  <c r="AK17" i="13"/>
  <c r="AK18" i="13"/>
  <c r="AK19" i="13"/>
  <c r="AK20" i="13"/>
  <c r="AK21" i="13"/>
  <c r="AK22" i="13"/>
  <c r="AK23" i="13"/>
  <c r="AK24" i="13"/>
  <c r="AK25" i="13"/>
  <c r="AK26" i="13"/>
  <c r="AK27" i="13"/>
  <c r="AK28" i="13"/>
  <c r="AK29" i="13"/>
  <c r="AK30" i="13"/>
  <c r="AK31" i="13"/>
  <c r="AK32" i="13"/>
  <c r="AK33" i="13"/>
  <c r="AK34" i="13"/>
  <c r="AK35" i="13"/>
  <c r="AK36" i="13"/>
  <c r="AK37" i="13"/>
  <c r="AK38" i="13"/>
  <c r="AK39" i="13"/>
  <c r="AK40" i="13"/>
  <c r="AK41" i="13"/>
  <c r="AK42" i="13"/>
  <c r="AK43" i="13"/>
  <c r="AK44" i="13"/>
  <c r="AK45" i="13"/>
  <c r="AK46" i="13"/>
  <c r="AK47" i="13"/>
  <c r="AK48" i="13"/>
  <c r="AK49" i="13"/>
  <c r="AK50" i="13"/>
  <c r="AK51" i="13"/>
  <c r="AK52" i="13"/>
  <c r="AK53" i="13"/>
  <c r="AK54" i="13"/>
  <c r="AK55" i="13"/>
  <c r="AK56" i="13"/>
  <c r="AK57" i="13"/>
  <c r="AK58" i="13"/>
  <c r="AK59" i="13"/>
  <c r="AK60" i="13"/>
  <c r="AK61" i="13"/>
  <c r="AK62" i="13"/>
  <c r="AK63" i="13"/>
  <c r="AK64" i="13"/>
  <c r="AK65" i="13"/>
  <c r="AK66" i="13"/>
  <c r="AK67" i="13"/>
  <c r="AK68" i="13"/>
  <c r="AK69" i="13"/>
  <c r="AK70" i="13"/>
  <c r="AK71" i="13"/>
  <c r="AK72" i="13"/>
  <c r="AK73" i="13"/>
  <c r="AK74" i="13"/>
  <c r="AK75" i="13"/>
  <c r="AK76" i="13"/>
  <c r="AK77" i="13"/>
  <c r="AK78" i="13"/>
  <c r="AK79" i="13"/>
  <c r="AK80" i="13"/>
  <c r="AK81" i="13"/>
  <c r="AK82" i="13"/>
  <c r="AK83" i="13"/>
  <c r="AK84" i="13"/>
  <c r="AK85" i="13"/>
  <c r="AK86" i="13"/>
  <c r="AK87" i="13"/>
  <c r="AK88" i="13"/>
  <c r="AK89" i="13"/>
  <c r="AK90" i="13"/>
  <c r="AK91" i="13"/>
  <c r="AK92" i="13"/>
  <c r="AK93" i="13"/>
  <c r="AK94" i="13"/>
  <c r="AK95" i="13"/>
  <c r="AK96" i="13"/>
  <c r="AK97" i="13"/>
  <c r="AK98" i="13"/>
  <c r="AK99" i="13"/>
  <c r="AJ11" i="13"/>
  <c r="AJ12" i="13"/>
  <c r="AJ13" i="13"/>
  <c r="AJ14" i="13"/>
  <c r="AJ15" i="13"/>
  <c r="AJ16" i="13"/>
  <c r="AJ17" i="13"/>
  <c r="AJ18" i="13"/>
  <c r="AJ19" i="13"/>
  <c r="AJ20" i="13"/>
  <c r="AJ21" i="13"/>
  <c r="AJ22" i="13"/>
  <c r="AJ23" i="13"/>
  <c r="AJ24" i="13"/>
  <c r="AJ25" i="13"/>
  <c r="AJ26" i="13"/>
  <c r="AJ27" i="13"/>
  <c r="AJ28" i="13"/>
  <c r="AJ29" i="13"/>
  <c r="AJ30" i="13"/>
  <c r="AJ31" i="13"/>
  <c r="AJ32" i="13"/>
  <c r="AJ33" i="13"/>
  <c r="AJ34" i="13"/>
  <c r="AJ35" i="13"/>
  <c r="AJ36" i="13"/>
  <c r="AJ37" i="13"/>
  <c r="AJ38" i="13"/>
  <c r="AJ39" i="13"/>
  <c r="AJ40" i="13"/>
  <c r="AJ41" i="13"/>
  <c r="AJ42" i="13"/>
  <c r="AJ43" i="13"/>
  <c r="AJ44" i="13"/>
  <c r="AJ45" i="13"/>
  <c r="AJ46" i="13"/>
  <c r="AJ47" i="13"/>
  <c r="AJ48" i="13"/>
  <c r="AJ49" i="13"/>
  <c r="AJ50" i="13"/>
  <c r="AJ51" i="13"/>
  <c r="AJ52" i="13"/>
  <c r="AJ53" i="13"/>
  <c r="AJ54" i="13"/>
  <c r="AJ55" i="13"/>
  <c r="AJ56" i="13"/>
  <c r="AJ57" i="13"/>
  <c r="AJ58" i="13"/>
  <c r="AJ59" i="13"/>
  <c r="AJ60" i="13"/>
  <c r="AJ61" i="13"/>
  <c r="AJ62" i="13"/>
  <c r="AJ63" i="13"/>
  <c r="AJ64" i="13"/>
  <c r="AJ65" i="13"/>
  <c r="AJ66" i="13"/>
  <c r="AJ67" i="13"/>
  <c r="AJ68" i="13"/>
  <c r="AJ69" i="13"/>
  <c r="AJ70" i="13"/>
  <c r="AJ71" i="13"/>
  <c r="AJ72" i="13"/>
  <c r="AJ73" i="13"/>
  <c r="AJ74" i="13"/>
  <c r="AJ75" i="13"/>
  <c r="AJ76" i="13"/>
  <c r="AJ77" i="13"/>
  <c r="AJ78" i="13"/>
  <c r="AJ79" i="13"/>
  <c r="AJ80" i="13"/>
  <c r="AJ81" i="13"/>
  <c r="AJ82" i="13"/>
  <c r="AJ83" i="13"/>
  <c r="AJ84" i="13"/>
  <c r="AJ85" i="13"/>
  <c r="AJ86" i="13"/>
  <c r="AJ87" i="13"/>
  <c r="AJ88" i="13"/>
  <c r="AJ89" i="13"/>
  <c r="AJ90" i="13"/>
  <c r="AJ91" i="13"/>
  <c r="AJ92" i="13"/>
  <c r="AJ93" i="13"/>
  <c r="AJ94" i="13"/>
  <c r="AJ95" i="13"/>
  <c r="AJ96" i="13"/>
  <c r="AJ97" i="13"/>
  <c r="AJ98" i="13"/>
  <c r="AJ99" i="13"/>
  <c r="AI11" i="13"/>
  <c r="AI12" i="13"/>
  <c r="AI13" i="13"/>
  <c r="AI14" i="13"/>
  <c r="AI15" i="13"/>
  <c r="AI16" i="13"/>
  <c r="AI17" i="13"/>
  <c r="AI18" i="13"/>
  <c r="AI19" i="13"/>
  <c r="AI20" i="13"/>
  <c r="AI21" i="13"/>
  <c r="AI22" i="13"/>
  <c r="AI23" i="13"/>
  <c r="AI24" i="13"/>
  <c r="AI25" i="13"/>
  <c r="AI26" i="13"/>
  <c r="AI27" i="13"/>
  <c r="AI28" i="13"/>
  <c r="AI29" i="13"/>
  <c r="AI30" i="13"/>
  <c r="AI31" i="13"/>
  <c r="AI32" i="13"/>
  <c r="AI33" i="13"/>
  <c r="AI34" i="13"/>
  <c r="AI35" i="13"/>
  <c r="AI36" i="13"/>
  <c r="AI37" i="13"/>
  <c r="AI38" i="13"/>
  <c r="AI39" i="13"/>
  <c r="AI40" i="13"/>
  <c r="AI41" i="13"/>
  <c r="AI42" i="13"/>
  <c r="AI43" i="13"/>
  <c r="AI44" i="13"/>
  <c r="AI45" i="13"/>
  <c r="AI46" i="13"/>
  <c r="AI47" i="13"/>
  <c r="AI48" i="13"/>
  <c r="AI49" i="13"/>
  <c r="AI50" i="13"/>
  <c r="AI51" i="13"/>
  <c r="AI52" i="13"/>
  <c r="AI53" i="13"/>
  <c r="AI54" i="13"/>
  <c r="AI55" i="13"/>
  <c r="AI56" i="13"/>
  <c r="AI57" i="13"/>
  <c r="AI58" i="13"/>
  <c r="AI59" i="13"/>
  <c r="AI60" i="13"/>
  <c r="AI61" i="13"/>
  <c r="AI62" i="13"/>
  <c r="AI63" i="13"/>
  <c r="AI64" i="13"/>
  <c r="AI65" i="13"/>
  <c r="AI66" i="13"/>
  <c r="AI67" i="13"/>
  <c r="AI68" i="13"/>
  <c r="AI69" i="13"/>
  <c r="AI70" i="13"/>
  <c r="AI71" i="13"/>
  <c r="AI72" i="13"/>
  <c r="AI73" i="13"/>
  <c r="AI74" i="13"/>
  <c r="AI75" i="13"/>
  <c r="AI76" i="13"/>
  <c r="AI77" i="13"/>
  <c r="AI78" i="13"/>
  <c r="AI79" i="13"/>
  <c r="AI80" i="13"/>
  <c r="AI81" i="13"/>
  <c r="AI82" i="13"/>
  <c r="AI83" i="13"/>
  <c r="AI84" i="13"/>
  <c r="AI85" i="13"/>
  <c r="AI86" i="13"/>
  <c r="AI87" i="13"/>
  <c r="AI88" i="13"/>
  <c r="AI89" i="13"/>
  <c r="AI90" i="13"/>
  <c r="AI91" i="13"/>
  <c r="AI92" i="13"/>
  <c r="AI93" i="13"/>
  <c r="AI94" i="13"/>
  <c r="AI95" i="13"/>
  <c r="AI96" i="13"/>
  <c r="AI97" i="13"/>
  <c r="AI98" i="13"/>
  <c r="AI99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2" i="13"/>
  <c r="AG43" i="13"/>
  <c r="AG44" i="13"/>
  <c r="AG45" i="13"/>
  <c r="AG46" i="13"/>
  <c r="AG47" i="13"/>
  <c r="AG48" i="13"/>
  <c r="AG49" i="13"/>
  <c r="AG50" i="13"/>
  <c r="AG51" i="13"/>
  <c r="AG52" i="13"/>
  <c r="AG53" i="13"/>
  <c r="AG54" i="13"/>
  <c r="AG55" i="13"/>
  <c r="AG56" i="13"/>
  <c r="AG57" i="13"/>
  <c r="AG58" i="13"/>
  <c r="AG59" i="13"/>
  <c r="AG60" i="13"/>
  <c r="AG61" i="13"/>
  <c r="AG62" i="13"/>
  <c r="AG63" i="13"/>
  <c r="AG64" i="13"/>
  <c r="AG65" i="13"/>
  <c r="AG66" i="13"/>
  <c r="AG67" i="13"/>
  <c r="AG68" i="13"/>
  <c r="AG69" i="13"/>
  <c r="AG70" i="13"/>
  <c r="AG71" i="13"/>
  <c r="AG72" i="13"/>
  <c r="AG73" i="13"/>
  <c r="AG74" i="13"/>
  <c r="AG75" i="13"/>
  <c r="AG76" i="13"/>
  <c r="AG77" i="13"/>
  <c r="AG78" i="13"/>
  <c r="AG79" i="13"/>
  <c r="AG80" i="13"/>
  <c r="AG81" i="13"/>
  <c r="AG82" i="13"/>
  <c r="AG83" i="13"/>
  <c r="AG84" i="13"/>
  <c r="AG85" i="13"/>
  <c r="AG86" i="13"/>
  <c r="AG87" i="13"/>
  <c r="AG88" i="13"/>
  <c r="AG89" i="13"/>
  <c r="AG90" i="13"/>
  <c r="AG91" i="13"/>
  <c r="AG92" i="13"/>
  <c r="AG93" i="13"/>
  <c r="AG94" i="13"/>
  <c r="AG95" i="13"/>
  <c r="AG96" i="13"/>
  <c r="AG97" i="13"/>
  <c r="AG98" i="13"/>
  <c r="AG99" i="13"/>
  <c r="AF5" i="13"/>
  <c r="AF6" i="13"/>
  <c r="AF7" i="13"/>
  <c r="AF8" i="13"/>
  <c r="AF9" i="13"/>
  <c r="AF10" i="13"/>
  <c r="AF11" i="13"/>
  <c r="AF12" i="13"/>
  <c r="AF13" i="13"/>
  <c r="AF14" i="13"/>
  <c r="AF15" i="13"/>
  <c r="AF16" i="13"/>
  <c r="AF17" i="13"/>
  <c r="AF18" i="13"/>
  <c r="AF19" i="13"/>
  <c r="AF20" i="13"/>
  <c r="AF21" i="13"/>
  <c r="AF22" i="13"/>
  <c r="AF23" i="13"/>
  <c r="AF24" i="13"/>
  <c r="AF25" i="13"/>
  <c r="AF26" i="13"/>
  <c r="AF27" i="13"/>
  <c r="AF28" i="13"/>
  <c r="AF29" i="13"/>
  <c r="AF30" i="13"/>
  <c r="AF31" i="13"/>
  <c r="AF32" i="13"/>
  <c r="AF33" i="13"/>
  <c r="AF34" i="13"/>
  <c r="AF35" i="13"/>
  <c r="AF36" i="13"/>
  <c r="AF37" i="13"/>
  <c r="AF38" i="13"/>
  <c r="AF39" i="13"/>
  <c r="AF40" i="13"/>
  <c r="AF41" i="13"/>
  <c r="AF42" i="13"/>
  <c r="AF43" i="13"/>
  <c r="AF44" i="13"/>
  <c r="AF45" i="13"/>
  <c r="AF46" i="13"/>
  <c r="AF47" i="13"/>
  <c r="AF48" i="13"/>
  <c r="AF49" i="13"/>
  <c r="AF50" i="13"/>
  <c r="AF51" i="13"/>
  <c r="AF52" i="13"/>
  <c r="AF53" i="13"/>
  <c r="AF54" i="13"/>
  <c r="AF55" i="13"/>
  <c r="AF56" i="13"/>
  <c r="AF57" i="13"/>
  <c r="AF58" i="13"/>
  <c r="AF59" i="13"/>
  <c r="AF60" i="13"/>
  <c r="AF61" i="13"/>
  <c r="AF62" i="13"/>
  <c r="AF63" i="13"/>
  <c r="AF64" i="13"/>
  <c r="AF65" i="13"/>
  <c r="AF66" i="13"/>
  <c r="AF67" i="13"/>
  <c r="AF68" i="13"/>
  <c r="AF69" i="13"/>
  <c r="AF70" i="13"/>
  <c r="AF71" i="13"/>
  <c r="AF72" i="13"/>
  <c r="AF73" i="13"/>
  <c r="AF74" i="13"/>
  <c r="AF75" i="13"/>
  <c r="AF76" i="13"/>
  <c r="AF77" i="13"/>
  <c r="AF78" i="13"/>
  <c r="AF79" i="13"/>
  <c r="AF80" i="13"/>
  <c r="AF81" i="13"/>
  <c r="AF82" i="13"/>
  <c r="AF83" i="13"/>
  <c r="AF84" i="13"/>
  <c r="AF85" i="13"/>
  <c r="AF86" i="13"/>
  <c r="AF87" i="13"/>
  <c r="AF88" i="13"/>
  <c r="AF89" i="13"/>
  <c r="AF90" i="13"/>
  <c r="AF91" i="13"/>
  <c r="AF92" i="13"/>
  <c r="AF93" i="13"/>
  <c r="AF94" i="13"/>
  <c r="AF95" i="13"/>
  <c r="AF96" i="13"/>
  <c r="AF97" i="13"/>
  <c r="AF98" i="13"/>
  <c r="AF99" i="13"/>
  <c r="AF4" i="13"/>
  <c r="AP15" i="13" l="1"/>
  <c r="AP16" i="13"/>
  <c r="AP12" i="13"/>
  <c r="AL12" i="6" s="1"/>
  <c r="AP17" i="13"/>
  <c r="AL17" i="6" s="1"/>
  <c r="AP13" i="13"/>
  <c r="AL13" i="6" s="1"/>
  <c r="AL99" i="6"/>
  <c r="AL98" i="6"/>
  <c r="AL94" i="6"/>
  <c r="AL90" i="6"/>
  <c r="AL86" i="6"/>
  <c r="AL82" i="6"/>
  <c r="AL78" i="6"/>
  <c r="AL74" i="6"/>
  <c r="AL70" i="6"/>
  <c r="AL66" i="6"/>
  <c r="AL62" i="6"/>
  <c r="AL58" i="6"/>
  <c r="AL54" i="6"/>
  <c r="AL50" i="6"/>
  <c r="AL46" i="6"/>
  <c r="AL42" i="6"/>
  <c r="AL38" i="6"/>
  <c r="AL34" i="6"/>
  <c r="AL30" i="6"/>
  <c r="AL26" i="6"/>
  <c r="AL22" i="6"/>
  <c r="AO36" i="6"/>
  <c r="AO32" i="6"/>
  <c r="AO28" i="6"/>
  <c r="AO24" i="6"/>
  <c r="AO20" i="6"/>
  <c r="AL16" i="6"/>
  <c r="AL97" i="6"/>
  <c r="AL93" i="6"/>
  <c r="AL89" i="6"/>
  <c r="AL85" i="6"/>
  <c r="AL81" i="6"/>
  <c r="AL77" i="6"/>
  <c r="AL73" i="6"/>
  <c r="AL69" i="6"/>
  <c r="AL65" i="6"/>
  <c r="AL61" i="6"/>
  <c r="AL57" i="6"/>
  <c r="AL53" i="6"/>
  <c r="AL49" i="6"/>
  <c r="AL45" i="6"/>
  <c r="AL41" i="6"/>
  <c r="AL37" i="6"/>
  <c r="AL33" i="6"/>
  <c r="AL29" i="6"/>
  <c r="AL25" i="6"/>
  <c r="AL21" i="6"/>
  <c r="AO35" i="6"/>
  <c r="AO31" i="6"/>
  <c r="AO27" i="6"/>
  <c r="AO23" i="6"/>
  <c r="AO19" i="6"/>
  <c r="AL96" i="6"/>
  <c r="AL92" i="6"/>
  <c r="AL88" i="6"/>
  <c r="AL84" i="6"/>
  <c r="AL80" i="6"/>
  <c r="AL76" i="6"/>
  <c r="AL72" i="6"/>
  <c r="AL68" i="6"/>
  <c r="AL64" i="6"/>
  <c r="AL60" i="6"/>
  <c r="AL56" i="6"/>
  <c r="AL52" i="6"/>
  <c r="AL48" i="6"/>
  <c r="AL44" i="6"/>
  <c r="AL40" i="6"/>
  <c r="AL36" i="6"/>
  <c r="AL32" i="6"/>
  <c r="AL28" i="6"/>
  <c r="AL24" i="6"/>
  <c r="AL20" i="6"/>
  <c r="AO38" i="6"/>
  <c r="AO34" i="6"/>
  <c r="AO30" i="6"/>
  <c r="AO26" i="6"/>
  <c r="AO22" i="6"/>
  <c r="AL18" i="6"/>
  <c r="AL14" i="6"/>
  <c r="AL9" i="6"/>
  <c r="AL15" i="6"/>
  <c r="AL95" i="6"/>
  <c r="AL91" i="6"/>
  <c r="AL87" i="6"/>
  <c r="AL83" i="6"/>
  <c r="AL79" i="6"/>
  <c r="AL75" i="6"/>
  <c r="AL71" i="6"/>
  <c r="AL67" i="6"/>
  <c r="AL63" i="6"/>
  <c r="AL59" i="6"/>
  <c r="AL55" i="6"/>
  <c r="AL51" i="6"/>
  <c r="AL47" i="6"/>
  <c r="AL43" i="6"/>
  <c r="AL39" i="6"/>
  <c r="AL35" i="6"/>
  <c r="AL31" i="6"/>
  <c r="AL27" i="6"/>
  <c r="AL23" i="6"/>
  <c r="AL19" i="6"/>
  <c r="AO37" i="6"/>
  <c r="AO33" i="6"/>
  <c r="AO29" i="6"/>
  <c r="AO25" i="6"/>
  <c r="AO21" i="6"/>
  <c r="AP11" i="13"/>
  <c r="AP8" i="13"/>
  <c r="AP7" i="13"/>
  <c r="AJ5" i="13"/>
  <c r="AJ6" i="13"/>
  <c r="AJ7" i="13"/>
  <c r="AJ8" i="13"/>
  <c r="AJ9" i="13"/>
  <c r="AJ10" i="13"/>
  <c r="AJ4" i="13"/>
  <c r="AI5" i="13"/>
  <c r="AI6" i="13"/>
  <c r="AI7" i="13"/>
  <c r="AI8" i="13"/>
  <c r="AI9" i="13"/>
  <c r="AI10" i="13"/>
  <c r="AI4" i="13"/>
  <c r="AH5" i="13"/>
  <c r="AH6" i="13"/>
  <c r="AH7" i="13"/>
  <c r="AH8" i="13"/>
  <c r="AH9" i="13"/>
  <c r="AH10" i="13"/>
  <c r="AH4" i="13"/>
  <c r="AG5" i="13"/>
  <c r="AG6" i="13"/>
  <c r="AG7" i="13"/>
  <c r="AG8" i="13"/>
  <c r="AG9" i="13"/>
  <c r="AG10" i="13"/>
  <c r="AG4" i="13"/>
  <c r="AL8" i="6" l="1"/>
  <c r="AL11" i="6"/>
  <c r="AL7" i="6"/>
  <c r="I5" i="13"/>
  <c r="AM5" i="13" s="1"/>
  <c r="I6" i="13"/>
  <c r="AM6" i="13" s="1"/>
  <c r="I7" i="13"/>
  <c r="I8" i="13"/>
  <c r="I9" i="13"/>
  <c r="I10" i="13"/>
  <c r="AM10" i="13" s="1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4" i="13"/>
  <c r="AM4" i="13" s="1"/>
  <c r="H5" i="13"/>
  <c r="H6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4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4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D5" i="13"/>
  <c r="D6" i="13"/>
  <c r="D7" i="13"/>
  <c r="D8" i="13"/>
  <c r="D9" i="13"/>
  <c r="D10" i="13"/>
  <c r="E4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4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89" i="13"/>
  <c r="B90" i="13"/>
  <c r="B91" i="13"/>
  <c r="B92" i="13"/>
  <c r="B93" i="13"/>
  <c r="B94" i="13"/>
  <c r="B95" i="13"/>
  <c r="B96" i="13"/>
  <c r="B97" i="13"/>
  <c r="B98" i="13"/>
  <c r="B99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4" i="13"/>
  <c r="AP259" i="13"/>
  <c r="AP258" i="13"/>
  <c r="AP257" i="13"/>
  <c r="AP256" i="13"/>
  <c r="AP255" i="13"/>
  <c r="AP254" i="13"/>
  <c r="AP253" i="13"/>
  <c r="AP252" i="13"/>
  <c r="AP251" i="13"/>
  <c r="AP250" i="13"/>
  <c r="AP249" i="13"/>
  <c r="AP248" i="13"/>
  <c r="AP247" i="13"/>
  <c r="AP246" i="13"/>
  <c r="AP245" i="13"/>
  <c r="AP244" i="13"/>
  <c r="AP243" i="13"/>
  <c r="AP242" i="13"/>
  <c r="AP241" i="13"/>
  <c r="AP240" i="13"/>
  <c r="AP239" i="13"/>
  <c r="AP238" i="13"/>
  <c r="AP237" i="13"/>
  <c r="AP236" i="13"/>
  <c r="AP235" i="13"/>
  <c r="AP234" i="13"/>
  <c r="AP233" i="13"/>
  <c r="AP232" i="13"/>
  <c r="AP231" i="13"/>
  <c r="AP230" i="13"/>
  <c r="AP229" i="13"/>
  <c r="AP228" i="13"/>
  <c r="AP227" i="13"/>
  <c r="AP226" i="13"/>
  <c r="AP225" i="13"/>
  <c r="AP224" i="13"/>
  <c r="AP223" i="13"/>
  <c r="AP222" i="13"/>
  <c r="AP221" i="13"/>
  <c r="AP220" i="13"/>
  <c r="AP219" i="13"/>
  <c r="AP218" i="13"/>
  <c r="AP217" i="13"/>
  <c r="AP216" i="13"/>
  <c r="AP215" i="13"/>
  <c r="AP214" i="13"/>
  <c r="AP213" i="13"/>
  <c r="AP212" i="13"/>
  <c r="AP211" i="13"/>
  <c r="AP210" i="13"/>
  <c r="AP209" i="13"/>
  <c r="AP208" i="13"/>
  <c r="AP207" i="13"/>
  <c r="AP206" i="13"/>
  <c r="AP205" i="13"/>
  <c r="AP204" i="13"/>
  <c r="AP203" i="13"/>
  <c r="AP202" i="13"/>
  <c r="AP201" i="13"/>
  <c r="AP200" i="13"/>
  <c r="AP199" i="13"/>
  <c r="AP198" i="13"/>
  <c r="AP197" i="13"/>
  <c r="AP196" i="13"/>
  <c r="AP195" i="13"/>
  <c r="AP194" i="13"/>
  <c r="AP193" i="13"/>
  <c r="AQ193" i="13"/>
  <c r="AP192" i="13"/>
  <c r="AQ192" i="13"/>
  <c r="AP191" i="13"/>
  <c r="AQ191" i="13"/>
  <c r="AP190" i="13"/>
  <c r="AQ190" i="13"/>
  <c r="AP189" i="13"/>
  <c r="AQ189" i="13"/>
  <c r="AP188" i="13"/>
  <c r="AQ188" i="13"/>
  <c r="AP187" i="13"/>
  <c r="AQ187" i="13"/>
  <c r="AP186" i="13"/>
  <c r="AQ186" i="13"/>
  <c r="AP185" i="13"/>
  <c r="AQ185" i="13"/>
  <c r="AP184" i="13"/>
  <c r="AQ184" i="13"/>
  <c r="AP183" i="13"/>
  <c r="AQ183" i="13"/>
  <c r="AP182" i="13"/>
  <c r="AQ182" i="13"/>
  <c r="AP181" i="13"/>
  <c r="AQ181" i="13"/>
  <c r="AP180" i="13"/>
  <c r="AQ180" i="13"/>
  <c r="AP179" i="13"/>
  <c r="AQ179" i="13"/>
  <c r="AP178" i="13"/>
  <c r="AQ178" i="13"/>
  <c r="AP177" i="13"/>
  <c r="AQ177" i="13"/>
  <c r="AP176" i="13"/>
  <c r="AQ176" i="13"/>
  <c r="AP175" i="13"/>
  <c r="AQ175" i="13"/>
  <c r="AP174" i="13"/>
  <c r="AQ174" i="13"/>
  <c r="AP173" i="13"/>
  <c r="AQ173" i="13"/>
  <c r="AP172" i="13"/>
  <c r="AQ172" i="13"/>
  <c r="AP171" i="13"/>
  <c r="AQ171" i="13"/>
  <c r="AP170" i="13"/>
  <c r="AQ170" i="13"/>
  <c r="AP169" i="13"/>
  <c r="AQ169" i="13"/>
  <c r="AP168" i="13"/>
  <c r="AQ168" i="13"/>
  <c r="AP167" i="13"/>
  <c r="AQ167" i="13"/>
  <c r="AP166" i="13"/>
  <c r="AQ166" i="13"/>
  <c r="AP165" i="13"/>
  <c r="AQ165" i="13"/>
  <c r="AP164" i="13"/>
  <c r="AQ164" i="13"/>
  <c r="AP163" i="13"/>
  <c r="AQ163" i="13"/>
  <c r="AP162" i="13"/>
  <c r="AQ162" i="13"/>
  <c r="AP161" i="13"/>
  <c r="AQ161" i="13"/>
  <c r="AP160" i="13"/>
  <c r="AQ160" i="13"/>
  <c r="AP159" i="13"/>
  <c r="AQ159" i="13"/>
  <c r="AP158" i="13"/>
  <c r="AQ158" i="13"/>
  <c r="AP157" i="13"/>
  <c r="AQ157" i="13"/>
  <c r="AP156" i="13"/>
  <c r="AQ156" i="13"/>
  <c r="AP155" i="13"/>
  <c r="AQ155" i="13"/>
  <c r="AP154" i="13"/>
  <c r="AQ154" i="13"/>
  <c r="AP153" i="13"/>
  <c r="AQ153" i="13"/>
  <c r="AP152" i="13"/>
  <c r="AQ152" i="13"/>
  <c r="AP151" i="13"/>
  <c r="AQ151" i="13"/>
  <c r="AP150" i="13"/>
  <c r="AQ150" i="13"/>
  <c r="AP149" i="13"/>
  <c r="AQ149" i="13"/>
  <c r="AP148" i="13"/>
  <c r="AQ148" i="13"/>
  <c r="AP147" i="13"/>
  <c r="AQ147" i="13"/>
  <c r="AP146" i="13"/>
  <c r="AQ146" i="13"/>
  <c r="AP145" i="13"/>
  <c r="AQ145" i="13"/>
  <c r="AP144" i="13"/>
  <c r="AQ144" i="13"/>
  <c r="AP143" i="13"/>
  <c r="AQ143" i="13"/>
  <c r="AP142" i="13"/>
  <c r="AQ142" i="13"/>
  <c r="AP141" i="13"/>
  <c r="AQ141" i="13"/>
  <c r="AP140" i="13"/>
  <c r="AQ140" i="13"/>
  <c r="AP139" i="13"/>
  <c r="AQ139" i="13"/>
  <c r="AP138" i="13"/>
  <c r="AQ138" i="13"/>
  <c r="AP137" i="13"/>
  <c r="AQ137" i="13"/>
  <c r="AP136" i="13"/>
  <c r="AQ136" i="13"/>
  <c r="AP135" i="13"/>
  <c r="AQ135" i="13"/>
  <c r="AP134" i="13"/>
  <c r="AQ134" i="13"/>
  <c r="AP133" i="13"/>
  <c r="AQ133" i="13"/>
  <c r="AP132" i="13"/>
  <c r="AQ132" i="13"/>
  <c r="AP131" i="13"/>
  <c r="AQ131" i="13"/>
  <c r="AP130" i="13"/>
  <c r="AQ130" i="13"/>
  <c r="AP129" i="13"/>
  <c r="AQ129" i="13"/>
  <c r="AP128" i="13"/>
  <c r="AQ128" i="13"/>
  <c r="AP127" i="13"/>
  <c r="AQ127" i="13"/>
  <c r="AP126" i="13"/>
  <c r="AQ126" i="13"/>
  <c r="AP125" i="13"/>
  <c r="AQ125" i="13"/>
  <c r="AP124" i="13"/>
  <c r="AQ124" i="13"/>
  <c r="AP123" i="13"/>
  <c r="AQ123" i="13"/>
  <c r="AP122" i="13"/>
  <c r="AQ122" i="13"/>
  <c r="AP121" i="13"/>
  <c r="AQ121" i="13"/>
  <c r="AP120" i="13"/>
  <c r="AQ120" i="13"/>
  <c r="AP119" i="13"/>
  <c r="AQ119" i="13"/>
  <c r="AP118" i="13"/>
  <c r="AQ118" i="13"/>
  <c r="AP117" i="13"/>
  <c r="AQ117" i="13"/>
  <c r="AP116" i="13"/>
  <c r="AQ116" i="13"/>
  <c r="AP115" i="13"/>
  <c r="AQ115" i="13"/>
  <c r="AP114" i="13"/>
  <c r="AQ114" i="13"/>
  <c r="AP113" i="13"/>
  <c r="AQ113" i="13"/>
  <c r="AP112" i="13"/>
  <c r="AQ112" i="13"/>
  <c r="AP111" i="13"/>
  <c r="AQ111" i="13"/>
  <c r="AP110" i="13"/>
  <c r="AQ110" i="13"/>
  <c r="AP109" i="13"/>
  <c r="AQ109" i="13"/>
  <c r="AP108" i="13"/>
  <c r="AQ108" i="13"/>
  <c r="AP107" i="13"/>
  <c r="AQ107" i="13"/>
  <c r="AP106" i="13"/>
  <c r="AQ106" i="13"/>
  <c r="AP105" i="13"/>
  <c r="AQ105" i="13"/>
  <c r="AP104" i="13"/>
  <c r="AQ104" i="13"/>
  <c r="AR103" i="13"/>
  <c r="AP103" i="13"/>
  <c r="AS103" i="13" s="1"/>
  <c r="AQ103" i="13"/>
  <c r="AR102" i="13"/>
  <c r="AP102" i="13"/>
  <c r="AS102" i="13" s="1"/>
  <c r="AQ102" i="13"/>
  <c r="AR101" i="13"/>
  <c r="AP101" i="13"/>
  <c r="AS101" i="13" s="1"/>
  <c r="AQ101" i="13"/>
  <c r="AP100" i="13"/>
  <c r="AQ100" i="13"/>
  <c r="AM100" i="6" s="1"/>
  <c r="AE3" i="13"/>
  <c r="AE2" i="13" s="1"/>
  <c r="AD3" i="13"/>
  <c r="AD2" i="13" s="1"/>
  <c r="AC3" i="13"/>
  <c r="AC2" i="13" s="1"/>
  <c r="AB3" i="13"/>
  <c r="AB2" i="13" s="1"/>
  <c r="Z3" i="13"/>
  <c r="Z2" i="13" s="1"/>
  <c r="Y3" i="13"/>
  <c r="Y2" i="13" s="1"/>
  <c r="X3" i="13"/>
  <c r="X2" i="13" s="1"/>
  <c r="W3" i="13"/>
  <c r="W2" i="13" s="1"/>
  <c r="V3" i="13"/>
  <c r="V2" i="13" s="1"/>
  <c r="U3" i="13"/>
  <c r="U2" i="13" s="1"/>
  <c r="T3" i="13"/>
  <c r="T2" i="13" s="1"/>
  <c r="S3" i="13"/>
  <c r="S2" i="13" s="1"/>
  <c r="R3" i="13"/>
  <c r="R2" i="13" s="1"/>
  <c r="Q3" i="13"/>
  <c r="Q2" i="13" s="1"/>
  <c r="P3" i="13"/>
  <c r="P2" i="13" s="1"/>
  <c r="O3" i="13"/>
  <c r="O2" i="13" s="1"/>
  <c r="N3" i="13"/>
  <c r="N2" i="13" s="1"/>
  <c r="M3" i="13"/>
  <c r="M2" i="13" s="1"/>
  <c r="L3" i="13"/>
  <c r="L2" i="13" s="1"/>
  <c r="K3" i="13"/>
  <c r="K2" i="13" s="1"/>
  <c r="J3" i="13"/>
  <c r="J2" i="13" s="1"/>
  <c r="AS100" i="13" l="1"/>
  <c r="AO100" i="6" s="1"/>
  <c r="AL100" i="6"/>
  <c r="AE62" i="13"/>
  <c r="AC62" i="13"/>
  <c r="AD62" i="13"/>
  <c r="AB62" i="13"/>
  <c r="AA62" i="13"/>
  <c r="AE50" i="13"/>
  <c r="AC50" i="13"/>
  <c r="AD50" i="13"/>
  <c r="AA50" i="13"/>
  <c r="AB50" i="13"/>
  <c r="AE46" i="13"/>
  <c r="AC46" i="13"/>
  <c r="AD46" i="13"/>
  <c r="AB46" i="13"/>
  <c r="AA46" i="13"/>
  <c r="AE34" i="13"/>
  <c r="AC34" i="13"/>
  <c r="AD34" i="13"/>
  <c r="AA34" i="13"/>
  <c r="AB34" i="13"/>
  <c r="AE30" i="13"/>
  <c r="AC30" i="13"/>
  <c r="AD30" i="13"/>
  <c r="AB30" i="13"/>
  <c r="AA30" i="13"/>
  <c r="AD97" i="13"/>
  <c r="AB97" i="13"/>
  <c r="AE97" i="13"/>
  <c r="AA97" i="13"/>
  <c r="AC97" i="13"/>
  <c r="AD85" i="13"/>
  <c r="AB85" i="13"/>
  <c r="AC85" i="13"/>
  <c r="AA85" i="13"/>
  <c r="AE85" i="13"/>
  <c r="AD81" i="13"/>
  <c r="AB81" i="13"/>
  <c r="AE81" i="13"/>
  <c r="AA81" i="13"/>
  <c r="AC81" i="13"/>
  <c r="AD69" i="13"/>
  <c r="AB69" i="13"/>
  <c r="AC69" i="13"/>
  <c r="AA69" i="13"/>
  <c r="AE69" i="13"/>
  <c r="AD65" i="13"/>
  <c r="AB65" i="13"/>
  <c r="AE65" i="13"/>
  <c r="AA65" i="13"/>
  <c r="AC65" i="13"/>
  <c r="AD61" i="13"/>
  <c r="AB61" i="13"/>
  <c r="AA61" i="13"/>
  <c r="AE61" i="13"/>
  <c r="AC61" i="13"/>
  <c r="AD57" i="13"/>
  <c r="AB57" i="13"/>
  <c r="AA57" i="13"/>
  <c r="AC57" i="13"/>
  <c r="AE57" i="13"/>
  <c r="AD53" i="13"/>
  <c r="AB53" i="13"/>
  <c r="AC53" i="13"/>
  <c r="AA53" i="13"/>
  <c r="AE53" i="13"/>
  <c r="AD49" i="13"/>
  <c r="AB49" i="13"/>
  <c r="AE49" i="13"/>
  <c r="AA49" i="13"/>
  <c r="AC49" i="13"/>
  <c r="AD45" i="13"/>
  <c r="AB45" i="13"/>
  <c r="AA45" i="13"/>
  <c r="AE45" i="13"/>
  <c r="AC45" i="13"/>
  <c r="AD41" i="13"/>
  <c r="AB41" i="13"/>
  <c r="AA41" i="13"/>
  <c r="AC41" i="13"/>
  <c r="AE41" i="13"/>
  <c r="AD37" i="13"/>
  <c r="AB37" i="13"/>
  <c r="AC37" i="13"/>
  <c r="AA37" i="13"/>
  <c r="AE37" i="13"/>
  <c r="AD33" i="13"/>
  <c r="AB33" i="13"/>
  <c r="AE33" i="13"/>
  <c r="AA33" i="13"/>
  <c r="AC33" i="13"/>
  <c r="AD29" i="13"/>
  <c r="AB29" i="13"/>
  <c r="AA29" i="13"/>
  <c r="AE29" i="13"/>
  <c r="AC29" i="13"/>
  <c r="AD25" i="13"/>
  <c r="AB25" i="13"/>
  <c r="AC25" i="13"/>
  <c r="AA25" i="13"/>
  <c r="AE25" i="13"/>
  <c r="AD21" i="13"/>
  <c r="AB21" i="13"/>
  <c r="AC21" i="13"/>
  <c r="AE21" i="13"/>
  <c r="AA21" i="13"/>
  <c r="AD96" i="13"/>
  <c r="AB96" i="13"/>
  <c r="AE96" i="13"/>
  <c r="AC96" i="13"/>
  <c r="AA96" i="13"/>
  <c r="AD92" i="13"/>
  <c r="AB92" i="13"/>
  <c r="AE92" i="13"/>
  <c r="AA92" i="13"/>
  <c r="AC92" i="13"/>
  <c r="AD88" i="13"/>
  <c r="AB88" i="13"/>
  <c r="AE88" i="13"/>
  <c r="AC88" i="13"/>
  <c r="AA88" i="13"/>
  <c r="AD84" i="13"/>
  <c r="AB84" i="13"/>
  <c r="AE84" i="13"/>
  <c r="AC84" i="13"/>
  <c r="AA84" i="13"/>
  <c r="AD80" i="13"/>
  <c r="AB80" i="13"/>
  <c r="AE80" i="13"/>
  <c r="AC80" i="13"/>
  <c r="AA80" i="13"/>
  <c r="AD76" i="13"/>
  <c r="AB76" i="13"/>
  <c r="AE76" i="13"/>
  <c r="AC76" i="13"/>
  <c r="AA76" i="13"/>
  <c r="AD72" i="13"/>
  <c r="AB72" i="13"/>
  <c r="AE72" i="13"/>
  <c r="AC72" i="13"/>
  <c r="AA72" i="13"/>
  <c r="AE70" i="13"/>
  <c r="AC70" i="13"/>
  <c r="AD70" i="13"/>
  <c r="AB70" i="13"/>
  <c r="AA70" i="13"/>
  <c r="AE58" i="13"/>
  <c r="AC58" i="13"/>
  <c r="AD58" i="13"/>
  <c r="AA58" i="13"/>
  <c r="AB58" i="13"/>
  <c r="AE38" i="13"/>
  <c r="AC38" i="13"/>
  <c r="AD38" i="13"/>
  <c r="AB38" i="13"/>
  <c r="AA38" i="13"/>
  <c r="AE22" i="13"/>
  <c r="AC22" i="13"/>
  <c r="AD22" i="13"/>
  <c r="AB22" i="13"/>
  <c r="AA22" i="13"/>
  <c r="AD93" i="13"/>
  <c r="AB93" i="13"/>
  <c r="AA93" i="13"/>
  <c r="AE93" i="13"/>
  <c r="AC93" i="13"/>
  <c r="AD77" i="13"/>
  <c r="AB77" i="13"/>
  <c r="AA77" i="13"/>
  <c r="AE77" i="13"/>
  <c r="AC77" i="13"/>
  <c r="AD68" i="13"/>
  <c r="AB68" i="13"/>
  <c r="AE68" i="13"/>
  <c r="AC68" i="13"/>
  <c r="AA68" i="13"/>
  <c r="AD64" i="13"/>
  <c r="AB64" i="13"/>
  <c r="AE64" i="13"/>
  <c r="AC64" i="13"/>
  <c r="AA64" i="13"/>
  <c r="AD60" i="13"/>
  <c r="AB60" i="13"/>
  <c r="AE60" i="13"/>
  <c r="AC60" i="13"/>
  <c r="AA60" i="13"/>
  <c r="AD56" i="13"/>
  <c r="AB56" i="13"/>
  <c r="AE56" i="13"/>
  <c r="AC56" i="13"/>
  <c r="AA56" i="13"/>
  <c r="AD52" i="13"/>
  <c r="AB52" i="13"/>
  <c r="AE52" i="13"/>
  <c r="AC52" i="13"/>
  <c r="AA52" i="13"/>
  <c r="AD48" i="13"/>
  <c r="AB48" i="13"/>
  <c r="AE48" i="13"/>
  <c r="AC48" i="13"/>
  <c r="AA48" i="13"/>
  <c r="AD44" i="13"/>
  <c r="AB44" i="13"/>
  <c r="AE44" i="13"/>
  <c r="AC44" i="13"/>
  <c r="AA44" i="13"/>
  <c r="AD40" i="13"/>
  <c r="AB40" i="13"/>
  <c r="AE40" i="13"/>
  <c r="AC40" i="13"/>
  <c r="AA40" i="13"/>
  <c r="AD36" i="13"/>
  <c r="AB36" i="13"/>
  <c r="AE36" i="13"/>
  <c r="AC36" i="13"/>
  <c r="AA36" i="13"/>
  <c r="AD32" i="13"/>
  <c r="AB32" i="13"/>
  <c r="AE32" i="13"/>
  <c r="AC32" i="13"/>
  <c r="AA32" i="13"/>
  <c r="AD28" i="13"/>
  <c r="AB28" i="13"/>
  <c r="AE28" i="13"/>
  <c r="AC28" i="13"/>
  <c r="AA28" i="13"/>
  <c r="AD24" i="13"/>
  <c r="AB24" i="13"/>
  <c r="AE24" i="13"/>
  <c r="AC24" i="13"/>
  <c r="AA24" i="13"/>
  <c r="AD20" i="13"/>
  <c r="AB20" i="13"/>
  <c r="AE20" i="13"/>
  <c r="AC20" i="13"/>
  <c r="AA20" i="13"/>
  <c r="AE99" i="13"/>
  <c r="AC99" i="13"/>
  <c r="AA99" i="13"/>
  <c r="AD99" i="13"/>
  <c r="AB99" i="13"/>
  <c r="AE95" i="13"/>
  <c r="AC95" i="13"/>
  <c r="AD95" i="13"/>
  <c r="AB95" i="13"/>
  <c r="AA95" i="13"/>
  <c r="AE91" i="13"/>
  <c r="AC91" i="13"/>
  <c r="AD91" i="13"/>
  <c r="AA91" i="13"/>
  <c r="AB91" i="13"/>
  <c r="AE87" i="13"/>
  <c r="AC87" i="13"/>
  <c r="AB87" i="13"/>
  <c r="AD87" i="13"/>
  <c r="AA87" i="13"/>
  <c r="AE83" i="13"/>
  <c r="AC83" i="13"/>
  <c r="AB83" i="13"/>
  <c r="AA83" i="13"/>
  <c r="AD83" i="13"/>
  <c r="AE79" i="13"/>
  <c r="AC79" i="13"/>
  <c r="AD79" i="13"/>
  <c r="AB79" i="13"/>
  <c r="AA79" i="13"/>
  <c r="AE75" i="13"/>
  <c r="AC75" i="13"/>
  <c r="AD75" i="13"/>
  <c r="AA75" i="13"/>
  <c r="AB75" i="13"/>
  <c r="AE66" i="13"/>
  <c r="AC66" i="13"/>
  <c r="AD66" i="13"/>
  <c r="AA66" i="13"/>
  <c r="AB66" i="13"/>
  <c r="AE54" i="13"/>
  <c r="AC54" i="13"/>
  <c r="AD54" i="13"/>
  <c r="AB54" i="13"/>
  <c r="AA54" i="13"/>
  <c r="AE42" i="13"/>
  <c r="AC42" i="13"/>
  <c r="AD42" i="13"/>
  <c r="AA42" i="13"/>
  <c r="AB42" i="13"/>
  <c r="AE26" i="13"/>
  <c r="AC26" i="13"/>
  <c r="AD26" i="13"/>
  <c r="AA26" i="13"/>
  <c r="AB26" i="13"/>
  <c r="AD89" i="13"/>
  <c r="AB89" i="13"/>
  <c r="AA89" i="13"/>
  <c r="AC89" i="13"/>
  <c r="AE89" i="13"/>
  <c r="AD73" i="13"/>
  <c r="AB73" i="13"/>
  <c r="AA73" i="13"/>
  <c r="AC73" i="13"/>
  <c r="AE73" i="13"/>
  <c r="AE71" i="13"/>
  <c r="AC71" i="13"/>
  <c r="AB71" i="13"/>
  <c r="AD71" i="13"/>
  <c r="AA71" i="13"/>
  <c r="AE67" i="13"/>
  <c r="AC67" i="13"/>
  <c r="AA67" i="13"/>
  <c r="AB67" i="13"/>
  <c r="AD67" i="13"/>
  <c r="AE63" i="13"/>
  <c r="AC63" i="13"/>
  <c r="AD63" i="13"/>
  <c r="AB63" i="13"/>
  <c r="AA63" i="13"/>
  <c r="AE59" i="13"/>
  <c r="AC59" i="13"/>
  <c r="AD59" i="13"/>
  <c r="AA59" i="13"/>
  <c r="AB59" i="13"/>
  <c r="AE55" i="13"/>
  <c r="AC55" i="13"/>
  <c r="AD55" i="13"/>
  <c r="AB55" i="13"/>
  <c r="AA55" i="13"/>
  <c r="AE51" i="13"/>
  <c r="AC51" i="13"/>
  <c r="AB51" i="13"/>
  <c r="AA51" i="13"/>
  <c r="AD51" i="13"/>
  <c r="AE47" i="13"/>
  <c r="AC47" i="13"/>
  <c r="AD47" i="13"/>
  <c r="AB47" i="13"/>
  <c r="AA47" i="13"/>
  <c r="AE43" i="13"/>
  <c r="AC43" i="13"/>
  <c r="AD43" i="13"/>
  <c r="AA43" i="13"/>
  <c r="AB43" i="13"/>
  <c r="AE39" i="13"/>
  <c r="AC39" i="13"/>
  <c r="AB39" i="13"/>
  <c r="AD39" i="13"/>
  <c r="AA39" i="13"/>
  <c r="AE35" i="13"/>
  <c r="AC35" i="13"/>
  <c r="AA35" i="13"/>
  <c r="AD35" i="13"/>
  <c r="AB35" i="13"/>
  <c r="AE31" i="13"/>
  <c r="AC31" i="13"/>
  <c r="AD31" i="13"/>
  <c r="AB31" i="13"/>
  <c r="AA31" i="13"/>
  <c r="AE27" i="13"/>
  <c r="AC27" i="13"/>
  <c r="AA27" i="13"/>
  <c r="AD27" i="13"/>
  <c r="AB27" i="13"/>
  <c r="AE23" i="13"/>
  <c r="AC23" i="13"/>
  <c r="AA23" i="13"/>
  <c r="AB23" i="13"/>
  <c r="AD23" i="13"/>
  <c r="AE19" i="13"/>
  <c r="AC19" i="13"/>
  <c r="AA19" i="13"/>
  <c r="AB19" i="13"/>
  <c r="AD19" i="13"/>
  <c r="AE98" i="13"/>
  <c r="AC98" i="13"/>
  <c r="AD98" i="13"/>
  <c r="AA98" i="13"/>
  <c r="AB98" i="13"/>
  <c r="AE94" i="13"/>
  <c r="AC94" i="13"/>
  <c r="AD94" i="13"/>
  <c r="AB94" i="13"/>
  <c r="AA94" i="13"/>
  <c r="AE90" i="13"/>
  <c r="AC90" i="13"/>
  <c r="AD90" i="13"/>
  <c r="AA90" i="13"/>
  <c r="AB90" i="13"/>
  <c r="AE86" i="13"/>
  <c r="AC86" i="13"/>
  <c r="AD86" i="13"/>
  <c r="AB86" i="13"/>
  <c r="AA86" i="13"/>
  <c r="AE82" i="13"/>
  <c r="AC82" i="13"/>
  <c r="AD82" i="13"/>
  <c r="AA82" i="13"/>
  <c r="AB82" i="13"/>
  <c r="AE78" i="13"/>
  <c r="AC78" i="13"/>
  <c r="AD78" i="13"/>
  <c r="AB78" i="13"/>
  <c r="AA78" i="13"/>
  <c r="AE74" i="13"/>
  <c r="AC74" i="13"/>
  <c r="AD74" i="13"/>
  <c r="AA74" i="13"/>
  <c r="AB74" i="13"/>
  <c r="M4" i="13"/>
  <c r="AE4" i="13"/>
  <c r="AD4" i="13"/>
  <c r="AC4" i="13"/>
  <c r="AB4" i="13"/>
  <c r="AA4" i="13"/>
  <c r="AD12" i="13"/>
  <c r="AC12" i="13"/>
  <c r="AB12" i="13"/>
  <c r="AA12" i="13"/>
  <c r="AE12" i="13"/>
  <c r="AC15" i="13"/>
  <c r="AB15" i="13"/>
  <c r="AA15" i="13"/>
  <c r="AE15" i="13"/>
  <c r="AD15" i="13"/>
  <c r="AC11" i="13"/>
  <c r="AB11" i="13"/>
  <c r="AA11" i="13"/>
  <c r="AE11" i="13"/>
  <c r="AD11" i="13"/>
  <c r="AC7" i="13"/>
  <c r="AB7" i="13"/>
  <c r="AA7" i="13"/>
  <c r="AE7" i="13"/>
  <c r="AD7" i="13"/>
  <c r="AD16" i="13"/>
  <c r="AC16" i="13"/>
  <c r="AB16" i="13"/>
  <c r="AA16" i="13"/>
  <c r="AE16" i="13"/>
  <c r="AB18" i="13"/>
  <c r="AE18" i="13"/>
  <c r="AD18" i="13"/>
  <c r="AC18" i="13"/>
  <c r="AA18" i="13"/>
  <c r="AB14" i="13"/>
  <c r="AE14" i="13"/>
  <c r="AD14" i="13"/>
  <c r="AC14" i="13"/>
  <c r="AA14" i="13"/>
  <c r="AB10" i="13"/>
  <c r="AE10" i="13"/>
  <c r="AD10" i="13"/>
  <c r="AC10" i="13"/>
  <c r="AA10" i="13"/>
  <c r="AB6" i="13"/>
  <c r="AE6" i="13"/>
  <c r="AD6" i="13"/>
  <c r="AC6" i="13"/>
  <c r="AA6" i="13"/>
  <c r="AD8" i="13"/>
  <c r="AC8" i="13"/>
  <c r="AB8" i="13"/>
  <c r="AA8" i="13"/>
  <c r="AE8" i="13"/>
  <c r="AE17" i="13"/>
  <c r="AD17" i="13"/>
  <c r="AC17" i="13"/>
  <c r="AB17" i="13"/>
  <c r="AA17" i="13"/>
  <c r="AE13" i="13"/>
  <c r="AD13" i="13"/>
  <c r="AC13" i="13"/>
  <c r="AB13" i="13"/>
  <c r="AA13" i="13"/>
  <c r="AE9" i="13"/>
  <c r="AD9" i="13"/>
  <c r="AC9" i="13"/>
  <c r="AB9" i="13"/>
  <c r="AA9" i="13"/>
  <c r="AE5" i="13"/>
  <c r="AD5" i="13"/>
  <c r="AC5" i="13"/>
  <c r="AB5" i="13"/>
  <c r="AA5" i="13"/>
  <c r="AN6" i="13"/>
  <c r="AL6" i="13"/>
  <c r="AN10" i="13"/>
  <c r="AL10" i="13"/>
  <c r="AN5" i="13"/>
  <c r="AL5" i="13"/>
  <c r="AL4" i="13"/>
  <c r="AN4" i="13"/>
  <c r="S69" i="13"/>
  <c r="P69" i="13"/>
  <c r="L69" i="13"/>
  <c r="O69" i="13"/>
  <c r="R69" i="13"/>
  <c r="M69" i="13"/>
  <c r="Q69" i="13"/>
  <c r="K69" i="13"/>
  <c r="J69" i="13"/>
  <c r="V69" i="13"/>
  <c r="Z69" i="13"/>
  <c r="Y69" i="13"/>
  <c r="X69" i="13"/>
  <c r="W69" i="13"/>
  <c r="U69" i="13"/>
  <c r="T69" i="13"/>
  <c r="S65" i="13"/>
  <c r="L65" i="13"/>
  <c r="R65" i="13"/>
  <c r="Q65" i="13"/>
  <c r="P65" i="13"/>
  <c r="M65" i="13"/>
  <c r="K65" i="13"/>
  <c r="J65" i="13"/>
  <c r="O65" i="13"/>
  <c r="V65" i="13"/>
  <c r="Y65" i="13"/>
  <c r="W65" i="13"/>
  <c r="Z65" i="13"/>
  <c r="U65" i="13"/>
  <c r="X65" i="13"/>
  <c r="T65" i="13"/>
  <c r="S61" i="13"/>
  <c r="R61" i="13"/>
  <c r="P61" i="13"/>
  <c r="L61" i="13"/>
  <c r="O61" i="13"/>
  <c r="M61" i="13"/>
  <c r="Q61" i="13"/>
  <c r="K61" i="13"/>
  <c r="J61" i="13"/>
  <c r="Z61" i="13"/>
  <c r="V61" i="13"/>
  <c r="Y61" i="13"/>
  <c r="X61" i="13"/>
  <c r="W61" i="13"/>
  <c r="U61" i="13"/>
  <c r="T61" i="13"/>
  <c r="S57" i="13"/>
  <c r="L57" i="13"/>
  <c r="Q57" i="13"/>
  <c r="P57" i="13"/>
  <c r="M57" i="13"/>
  <c r="K57" i="13"/>
  <c r="J57" i="13"/>
  <c r="R57" i="13"/>
  <c r="O57" i="13"/>
  <c r="Z57" i="13"/>
  <c r="V57" i="13"/>
  <c r="Y57" i="13"/>
  <c r="W57" i="13"/>
  <c r="U57" i="13"/>
  <c r="X57" i="13"/>
  <c r="T57" i="13"/>
  <c r="P53" i="13"/>
  <c r="L53" i="13"/>
  <c r="O53" i="13"/>
  <c r="R53" i="13"/>
  <c r="M53" i="13"/>
  <c r="K53" i="13"/>
  <c r="J53" i="13"/>
  <c r="Q53" i="13"/>
  <c r="V53" i="13"/>
  <c r="Z53" i="13"/>
  <c r="Y53" i="13"/>
  <c r="X53" i="13"/>
  <c r="W53" i="13"/>
  <c r="U53" i="13"/>
  <c r="T53" i="13"/>
  <c r="L49" i="13"/>
  <c r="R49" i="13"/>
  <c r="Q49" i="13"/>
  <c r="P49" i="13"/>
  <c r="M49" i="13"/>
  <c r="O49" i="13"/>
  <c r="K49" i="13"/>
  <c r="J49" i="13"/>
  <c r="V49" i="13"/>
  <c r="Y49" i="13"/>
  <c r="W49" i="13"/>
  <c r="U49" i="13"/>
  <c r="T49" i="13"/>
  <c r="Z49" i="13"/>
  <c r="X49" i="13"/>
  <c r="R45" i="13"/>
  <c r="P45" i="13"/>
  <c r="L45" i="13"/>
  <c r="O45" i="13"/>
  <c r="M45" i="13"/>
  <c r="K45" i="13"/>
  <c r="J45" i="13"/>
  <c r="Q45" i="13"/>
  <c r="Z45" i="13"/>
  <c r="V45" i="13"/>
  <c r="Y45" i="13"/>
  <c r="X45" i="13"/>
  <c r="W45" i="13"/>
  <c r="U45" i="13"/>
  <c r="T45" i="13"/>
  <c r="L41" i="13"/>
  <c r="Q41" i="13"/>
  <c r="P41" i="13"/>
  <c r="M41" i="13"/>
  <c r="O41" i="13"/>
  <c r="R41" i="13"/>
  <c r="K41" i="13"/>
  <c r="J41" i="13"/>
  <c r="Z41" i="13"/>
  <c r="V41" i="13"/>
  <c r="Y41" i="13"/>
  <c r="W41" i="13"/>
  <c r="U41" i="13"/>
  <c r="T41" i="13"/>
  <c r="X41" i="13"/>
  <c r="P37" i="13"/>
  <c r="L37" i="13"/>
  <c r="O37" i="13"/>
  <c r="R37" i="13"/>
  <c r="M37" i="13"/>
  <c r="Q37" i="13"/>
  <c r="K37" i="13"/>
  <c r="J37" i="13"/>
  <c r="V37" i="13"/>
  <c r="Z37" i="13"/>
  <c r="Y37" i="13"/>
  <c r="X37" i="13"/>
  <c r="W37" i="13"/>
  <c r="U37" i="13"/>
  <c r="T37" i="13"/>
  <c r="L33" i="13"/>
  <c r="R33" i="13"/>
  <c r="Q33" i="13"/>
  <c r="P33" i="13"/>
  <c r="M33" i="13"/>
  <c r="K33" i="13"/>
  <c r="J33" i="13"/>
  <c r="O33" i="13"/>
  <c r="V33" i="13"/>
  <c r="Y33" i="13"/>
  <c r="Z33" i="13"/>
  <c r="W33" i="13"/>
  <c r="U33" i="13"/>
  <c r="T33" i="13"/>
  <c r="X33" i="13"/>
  <c r="R29" i="13"/>
  <c r="P29" i="13"/>
  <c r="L29" i="13"/>
  <c r="O29" i="13"/>
  <c r="M29" i="13"/>
  <c r="Q29" i="13"/>
  <c r="K29" i="13"/>
  <c r="J29" i="13"/>
  <c r="Z29" i="13"/>
  <c r="V29" i="13"/>
  <c r="Y29" i="13"/>
  <c r="X29" i="13"/>
  <c r="W29" i="13"/>
  <c r="U29" i="13"/>
  <c r="T29" i="13"/>
  <c r="L25" i="13"/>
  <c r="Q25" i="13"/>
  <c r="P25" i="13"/>
  <c r="M25" i="13"/>
  <c r="R25" i="13"/>
  <c r="K25" i="13"/>
  <c r="J25" i="13"/>
  <c r="O25" i="13"/>
  <c r="Z25" i="13"/>
  <c r="V25" i="13"/>
  <c r="Y25" i="13"/>
  <c r="W25" i="13"/>
  <c r="U25" i="13"/>
  <c r="T25" i="13"/>
  <c r="X25" i="13"/>
  <c r="P21" i="13"/>
  <c r="L21" i="13"/>
  <c r="O21" i="13"/>
  <c r="R21" i="13"/>
  <c r="M21" i="13"/>
  <c r="K21" i="13"/>
  <c r="Q21" i="13"/>
  <c r="J21" i="13"/>
  <c r="V21" i="13"/>
  <c r="Y21" i="13"/>
  <c r="X21" i="13"/>
  <c r="Z21" i="13"/>
  <c r="W21" i="13"/>
  <c r="U21" i="13"/>
  <c r="T21" i="13"/>
  <c r="L17" i="13"/>
  <c r="R17" i="13"/>
  <c r="Q17" i="13"/>
  <c r="P17" i="13"/>
  <c r="M17" i="13"/>
  <c r="O17" i="13"/>
  <c r="K17" i="13"/>
  <c r="J17" i="13"/>
  <c r="Z17" i="13"/>
  <c r="V17" i="13"/>
  <c r="Y17" i="13"/>
  <c r="W17" i="13"/>
  <c r="U17" i="13"/>
  <c r="T17" i="13"/>
  <c r="X17" i="13"/>
  <c r="R13" i="13"/>
  <c r="P13" i="13"/>
  <c r="L13" i="13"/>
  <c r="O13" i="13"/>
  <c r="M13" i="13"/>
  <c r="K13" i="13"/>
  <c r="Q13" i="13"/>
  <c r="W13" i="13"/>
  <c r="J13" i="13"/>
  <c r="Y13" i="13"/>
  <c r="Z13" i="13"/>
  <c r="X13" i="13"/>
  <c r="V13" i="13"/>
  <c r="U13" i="13"/>
  <c r="T13" i="13"/>
  <c r="Z10" i="13"/>
  <c r="W10" i="13"/>
  <c r="Y10" i="13"/>
  <c r="X10" i="13"/>
  <c r="V10" i="13"/>
  <c r="U10" i="13"/>
  <c r="T10" i="13"/>
  <c r="W6" i="13"/>
  <c r="V6" i="13"/>
  <c r="Z6" i="13"/>
  <c r="Y6" i="13"/>
  <c r="U6" i="13"/>
  <c r="T6" i="13"/>
  <c r="X6" i="13"/>
  <c r="S97" i="13"/>
  <c r="R97" i="13"/>
  <c r="O97" i="13"/>
  <c r="Q97" i="13"/>
  <c r="P97" i="13"/>
  <c r="M97" i="13"/>
  <c r="K97" i="13"/>
  <c r="J97" i="13"/>
  <c r="L97" i="13"/>
  <c r="V97" i="13"/>
  <c r="Y97" i="13"/>
  <c r="X97" i="13"/>
  <c r="Z97" i="13"/>
  <c r="W97" i="13"/>
  <c r="U97" i="13"/>
  <c r="T97" i="13"/>
  <c r="S93" i="13"/>
  <c r="P93" i="13"/>
  <c r="O93" i="13"/>
  <c r="R93" i="13"/>
  <c r="M93" i="13"/>
  <c r="Q93" i="13"/>
  <c r="K93" i="13"/>
  <c r="J93" i="13"/>
  <c r="L93" i="13"/>
  <c r="Z93" i="13"/>
  <c r="V93" i="13"/>
  <c r="Y93" i="13"/>
  <c r="X93" i="13"/>
  <c r="W93" i="13"/>
  <c r="U93" i="13"/>
  <c r="T93" i="13"/>
  <c r="S89" i="13"/>
  <c r="R89" i="13"/>
  <c r="O89" i="13"/>
  <c r="Q89" i="13"/>
  <c r="P89" i="13"/>
  <c r="M89" i="13"/>
  <c r="K89" i="13"/>
  <c r="J89" i="13"/>
  <c r="L89" i="13"/>
  <c r="Z89" i="13"/>
  <c r="V89" i="13"/>
  <c r="Y89" i="13"/>
  <c r="X89" i="13"/>
  <c r="W89" i="13"/>
  <c r="U89" i="13"/>
  <c r="T89" i="13"/>
  <c r="S85" i="13"/>
  <c r="P85" i="13"/>
  <c r="O85" i="13"/>
  <c r="L85" i="13"/>
  <c r="R85" i="13"/>
  <c r="M85" i="13"/>
  <c r="K85" i="13"/>
  <c r="J85" i="13"/>
  <c r="Q85" i="13"/>
  <c r="V85" i="13"/>
  <c r="Z85" i="13"/>
  <c r="Y85" i="13"/>
  <c r="X85" i="13"/>
  <c r="W85" i="13"/>
  <c r="U85" i="13"/>
  <c r="T85" i="13"/>
  <c r="S81" i="13"/>
  <c r="O81" i="13"/>
  <c r="L81" i="13"/>
  <c r="R81" i="13"/>
  <c r="Q81" i="13"/>
  <c r="P81" i="13"/>
  <c r="M81" i="13"/>
  <c r="K81" i="13"/>
  <c r="J81" i="13"/>
  <c r="V81" i="13"/>
  <c r="Y81" i="13"/>
  <c r="X81" i="13"/>
  <c r="W81" i="13"/>
  <c r="Z81" i="13"/>
  <c r="U81" i="13"/>
  <c r="T81" i="13"/>
  <c r="S77" i="13"/>
  <c r="R77" i="13"/>
  <c r="P77" i="13"/>
  <c r="L77" i="13"/>
  <c r="O77" i="13"/>
  <c r="M77" i="13"/>
  <c r="K77" i="13"/>
  <c r="J77" i="13"/>
  <c r="Q77" i="13"/>
  <c r="Z77" i="13"/>
  <c r="V77" i="13"/>
  <c r="Y77" i="13"/>
  <c r="X77" i="13"/>
  <c r="W77" i="13"/>
  <c r="U77" i="13"/>
  <c r="T77" i="13"/>
  <c r="S73" i="13"/>
  <c r="L73" i="13"/>
  <c r="Q73" i="13"/>
  <c r="P73" i="13"/>
  <c r="M73" i="13"/>
  <c r="O73" i="13"/>
  <c r="K73" i="13"/>
  <c r="J73" i="13"/>
  <c r="R73" i="13"/>
  <c r="Z73" i="13"/>
  <c r="V73" i="13"/>
  <c r="Y73" i="13"/>
  <c r="X73" i="13"/>
  <c r="W73" i="13"/>
  <c r="U73" i="13"/>
  <c r="T73" i="13"/>
  <c r="Z4" i="13"/>
  <c r="X4" i="13"/>
  <c r="V4" i="13"/>
  <c r="W4" i="13"/>
  <c r="Y4" i="13"/>
  <c r="U4" i="13"/>
  <c r="T4" i="13"/>
  <c r="S68" i="13"/>
  <c r="Q68" i="13"/>
  <c r="O68" i="13"/>
  <c r="R68" i="13"/>
  <c r="P68" i="13"/>
  <c r="L68" i="13"/>
  <c r="K68" i="13"/>
  <c r="J68" i="13"/>
  <c r="M68" i="13"/>
  <c r="Z68" i="13"/>
  <c r="Y68" i="13"/>
  <c r="X68" i="13"/>
  <c r="V68" i="13"/>
  <c r="W68" i="13"/>
  <c r="U68" i="13"/>
  <c r="T68" i="13"/>
  <c r="S64" i="13"/>
  <c r="Q64" i="13"/>
  <c r="O64" i="13"/>
  <c r="R64" i="13"/>
  <c r="P64" i="13"/>
  <c r="M64" i="13"/>
  <c r="K64" i="13"/>
  <c r="J64" i="13"/>
  <c r="L64" i="13"/>
  <c r="Y64" i="13"/>
  <c r="Z64" i="13"/>
  <c r="X64" i="13"/>
  <c r="U64" i="13"/>
  <c r="V64" i="13"/>
  <c r="W64" i="13"/>
  <c r="T64" i="13"/>
  <c r="S60" i="13"/>
  <c r="Q60" i="13"/>
  <c r="O60" i="13"/>
  <c r="R60" i="13"/>
  <c r="P60" i="13"/>
  <c r="L60" i="13"/>
  <c r="M60" i="13"/>
  <c r="K60" i="13"/>
  <c r="Y60" i="13"/>
  <c r="J60" i="13"/>
  <c r="X60" i="13"/>
  <c r="V60" i="13"/>
  <c r="Z60" i="13"/>
  <c r="W60" i="13"/>
  <c r="U60" i="13"/>
  <c r="T60" i="13"/>
  <c r="S56" i="13"/>
  <c r="Q56" i="13"/>
  <c r="O56" i="13"/>
  <c r="R56" i="13"/>
  <c r="P56" i="13"/>
  <c r="M56" i="13"/>
  <c r="J56" i="13"/>
  <c r="L56" i="13"/>
  <c r="Z56" i="13"/>
  <c r="Y56" i="13"/>
  <c r="X56" i="13"/>
  <c r="K56" i="13"/>
  <c r="U56" i="13"/>
  <c r="V56" i="13"/>
  <c r="W56" i="13"/>
  <c r="T56" i="13"/>
  <c r="Q52" i="13"/>
  <c r="O52" i="13"/>
  <c r="R52" i="13"/>
  <c r="P52" i="13"/>
  <c r="L52" i="13"/>
  <c r="K52" i="13"/>
  <c r="J52" i="13"/>
  <c r="M52" i="13"/>
  <c r="Z52" i="13"/>
  <c r="Y52" i="13"/>
  <c r="X52" i="13"/>
  <c r="V52" i="13"/>
  <c r="W52" i="13"/>
  <c r="U52" i="13"/>
  <c r="T52" i="13"/>
  <c r="Q48" i="13"/>
  <c r="O48" i="13"/>
  <c r="R48" i="13"/>
  <c r="P48" i="13"/>
  <c r="M48" i="13"/>
  <c r="K48" i="13"/>
  <c r="J48" i="13"/>
  <c r="Y48" i="13"/>
  <c r="Z48" i="13"/>
  <c r="X48" i="13"/>
  <c r="L48" i="13"/>
  <c r="U48" i="13"/>
  <c r="V48" i="13"/>
  <c r="W48" i="13"/>
  <c r="T48" i="13"/>
  <c r="Q44" i="13"/>
  <c r="O44" i="13"/>
  <c r="R44" i="13"/>
  <c r="P44" i="13"/>
  <c r="L44" i="13"/>
  <c r="M44" i="13"/>
  <c r="K44" i="13"/>
  <c r="Y44" i="13"/>
  <c r="X44" i="13"/>
  <c r="J44" i="13"/>
  <c r="V44" i="13"/>
  <c r="W44" i="13"/>
  <c r="U44" i="13"/>
  <c r="Z44" i="13"/>
  <c r="T44" i="13"/>
  <c r="Q40" i="13"/>
  <c r="O40" i="13"/>
  <c r="R40" i="13"/>
  <c r="P40" i="13"/>
  <c r="M40" i="13"/>
  <c r="J40" i="13"/>
  <c r="L40" i="13"/>
  <c r="K40" i="13"/>
  <c r="Z40" i="13"/>
  <c r="Y40" i="13"/>
  <c r="X40" i="13"/>
  <c r="U40" i="13"/>
  <c r="V40" i="13"/>
  <c r="W40" i="13"/>
  <c r="T40" i="13"/>
  <c r="Q36" i="13"/>
  <c r="O36" i="13"/>
  <c r="R36" i="13"/>
  <c r="P36" i="13"/>
  <c r="L36" i="13"/>
  <c r="K36" i="13"/>
  <c r="J36" i="13"/>
  <c r="M36" i="13"/>
  <c r="Z36" i="13"/>
  <c r="Y36" i="13"/>
  <c r="X36" i="13"/>
  <c r="V36" i="13"/>
  <c r="W36" i="13"/>
  <c r="U36" i="13"/>
  <c r="T36" i="13"/>
  <c r="Q32" i="13"/>
  <c r="O32" i="13"/>
  <c r="R32" i="13"/>
  <c r="P32" i="13"/>
  <c r="M32" i="13"/>
  <c r="K32" i="13"/>
  <c r="J32" i="13"/>
  <c r="Y32" i="13"/>
  <c r="L32" i="13"/>
  <c r="Z32" i="13"/>
  <c r="X32" i="13"/>
  <c r="U32" i="13"/>
  <c r="V32" i="13"/>
  <c r="W32" i="13"/>
  <c r="T32" i="13"/>
  <c r="Q28" i="13"/>
  <c r="O28" i="13"/>
  <c r="R28" i="13"/>
  <c r="P28" i="13"/>
  <c r="L28" i="13"/>
  <c r="M28" i="13"/>
  <c r="K28" i="13"/>
  <c r="J28" i="13"/>
  <c r="Y28" i="13"/>
  <c r="X28" i="13"/>
  <c r="V28" i="13"/>
  <c r="W28" i="13"/>
  <c r="U28" i="13"/>
  <c r="Z28" i="13"/>
  <c r="T28" i="13"/>
  <c r="Q24" i="13"/>
  <c r="O24" i="13"/>
  <c r="R24" i="13"/>
  <c r="P24" i="13"/>
  <c r="M24" i="13"/>
  <c r="J24" i="13"/>
  <c r="L24" i="13"/>
  <c r="Z24" i="13"/>
  <c r="K24" i="13"/>
  <c r="Y24" i="13"/>
  <c r="X24" i="13"/>
  <c r="U24" i="13"/>
  <c r="V24" i="13"/>
  <c r="W24" i="13"/>
  <c r="T24" i="13"/>
  <c r="Q20" i="13"/>
  <c r="O20" i="13"/>
  <c r="R20" i="13"/>
  <c r="P20" i="13"/>
  <c r="L20" i="13"/>
  <c r="K20" i="13"/>
  <c r="J20" i="13"/>
  <c r="M20" i="13"/>
  <c r="Z20" i="13"/>
  <c r="Y20" i="13"/>
  <c r="X20" i="13"/>
  <c r="V20" i="13"/>
  <c r="W20" i="13"/>
  <c r="U20" i="13"/>
  <c r="T20" i="13"/>
  <c r="Q16" i="13"/>
  <c r="O16" i="13"/>
  <c r="R16" i="13"/>
  <c r="P16" i="13"/>
  <c r="K16" i="13"/>
  <c r="M16" i="13"/>
  <c r="J16" i="13"/>
  <c r="Z16" i="13"/>
  <c r="L16" i="13"/>
  <c r="Y16" i="13"/>
  <c r="X16" i="13"/>
  <c r="U16" i="13"/>
  <c r="V16" i="13"/>
  <c r="W16" i="13"/>
  <c r="T16" i="13"/>
  <c r="Q12" i="13"/>
  <c r="O12" i="13"/>
  <c r="R12" i="13"/>
  <c r="P12" i="13"/>
  <c r="L12" i="13"/>
  <c r="K12" i="13"/>
  <c r="M12" i="13"/>
  <c r="Y12" i="13"/>
  <c r="J12" i="13"/>
  <c r="X12" i="13"/>
  <c r="W12" i="13"/>
  <c r="V12" i="13"/>
  <c r="U12" i="13"/>
  <c r="Z12" i="13"/>
  <c r="T12" i="13"/>
  <c r="Z9" i="13"/>
  <c r="Y9" i="13"/>
  <c r="X9" i="13"/>
  <c r="V9" i="13"/>
  <c r="U9" i="13"/>
  <c r="W9" i="13"/>
  <c r="T9" i="13"/>
  <c r="Z5" i="13"/>
  <c r="Y5" i="13"/>
  <c r="X5" i="13"/>
  <c r="W5" i="13"/>
  <c r="U5" i="13"/>
  <c r="T5" i="13"/>
  <c r="V5" i="13"/>
  <c r="S96" i="13"/>
  <c r="Q96" i="13"/>
  <c r="R96" i="13"/>
  <c r="P96" i="13"/>
  <c r="O96" i="13"/>
  <c r="M96" i="13"/>
  <c r="L96" i="13"/>
  <c r="K96" i="13"/>
  <c r="J96" i="13"/>
  <c r="Y96" i="13"/>
  <c r="X96" i="13"/>
  <c r="Z96" i="13"/>
  <c r="U96" i="13"/>
  <c r="V96" i="13"/>
  <c r="W96" i="13"/>
  <c r="T96" i="13"/>
  <c r="S92" i="13"/>
  <c r="Q92" i="13"/>
  <c r="R92" i="13"/>
  <c r="P92" i="13"/>
  <c r="M92" i="13"/>
  <c r="O92" i="13"/>
  <c r="K92" i="13"/>
  <c r="J92" i="13"/>
  <c r="Y92" i="13"/>
  <c r="X92" i="13"/>
  <c r="L92" i="13"/>
  <c r="V92" i="13"/>
  <c r="W92" i="13"/>
  <c r="U92" i="13"/>
  <c r="Z92" i="13"/>
  <c r="T92" i="13"/>
  <c r="S88" i="13"/>
  <c r="Q88" i="13"/>
  <c r="R88" i="13"/>
  <c r="P88" i="13"/>
  <c r="O88" i="13"/>
  <c r="M88" i="13"/>
  <c r="J88" i="13"/>
  <c r="L88" i="13"/>
  <c r="Z88" i="13"/>
  <c r="K88" i="13"/>
  <c r="Y88" i="13"/>
  <c r="X88" i="13"/>
  <c r="U88" i="13"/>
  <c r="V88" i="13"/>
  <c r="W88" i="13"/>
  <c r="T88" i="13"/>
  <c r="S84" i="13"/>
  <c r="Q84" i="13"/>
  <c r="R84" i="13"/>
  <c r="P84" i="13"/>
  <c r="L84" i="13"/>
  <c r="K84" i="13"/>
  <c r="J84" i="13"/>
  <c r="M84" i="13"/>
  <c r="Z84" i="13"/>
  <c r="Y84" i="13"/>
  <c r="X84" i="13"/>
  <c r="O84" i="13"/>
  <c r="V84" i="13"/>
  <c r="W84" i="13"/>
  <c r="U84" i="13"/>
  <c r="T84" i="13"/>
  <c r="S80" i="13"/>
  <c r="Q80" i="13"/>
  <c r="R80" i="13"/>
  <c r="P80" i="13"/>
  <c r="O80" i="13"/>
  <c r="M80" i="13"/>
  <c r="K80" i="13"/>
  <c r="J80" i="13"/>
  <c r="L80" i="13"/>
  <c r="Y80" i="13"/>
  <c r="X80" i="13"/>
  <c r="Z80" i="13"/>
  <c r="U80" i="13"/>
  <c r="V80" i="13"/>
  <c r="W80" i="13"/>
  <c r="T80" i="13"/>
  <c r="S76" i="13"/>
  <c r="Q76" i="13"/>
  <c r="O76" i="13"/>
  <c r="R76" i="13"/>
  <c r="P76" i="13"/>
  <c r="L76" i="13"/>
  <c r="M76" i="13"/>
  <c r="K76" i="13"/>
  <c r="J76" i="13"/>
  <c r="Y76" i="13"/>
  <c r="X76" i="13"/>
  <c r="Z76" i="13"/>
  <c r="V76" i="13"/>
  <c r="W76" i="13"/>
  <c r="U76" i="13"/>
  <c r="T76" i="13"/>
  <c r="S72" i="13"/>
  <c r="Q72" i="13"/>
  <c r="O72" i="13"/>
  <c r="R72" i="13"/>
  <c r="P72" i="13"/>
  <c r="M72" i="13"/>
  <c r="J72" i="13"/>
  <c r="L72" i="13"/>
  <c r="Z72" i="13"/>
  <c r="Y72" i="13"/>
  <c r="X72" i="13"/>
  <c r="K72" i="13"/>
  <c r="U72" i="13"/>
  <c r="V72" i="13"/>
  <c r="W72" i="13"/>
  <c r="T72" i="13"/>
  <c r="S71" i="13"/>
  <c r="R71" i="13"/>
  <c r="Q71" i="13"/>
  <c r="M71" i="13"/>
  <c r="P71" i="13"/>
  <c r="O71" i="13"/>
  <c r="L71" i="13"/>
  <c r="Z71" i="13"/>
  <c r="K71" i="13"/>
  <c r="J71" i="13"/>
  <c r="Y71" i="13"/>
  <c r="X71" i="13"/>
  <c r="W71" i="13"/>
  <c r="U71" i="13"/>
  <c r="V71" i="13"/>
  <c r="T71" i="13"/>
  <c r="S67" i="13"/>
  <c r="R67" i="13"/>
  <c r="O67" i="13"/>
  <c r="M67" i="13"/>
  <c r="Q67" i="13"/>
  <c r="L67" i="13"/>
  <c r="P67" i="13"/>
  <c r="J67" i="13"/>
  <c r="Z67" i="13"/>
  <c r="Y67" i="13"/>
  <c r="K67" i="13"/>
  <c r="X67" i="13"/>
  <c r="W67" i="13"/>
  <c r="U67" i="13"/>
  <c r="V67" i="13"/>
  <c r="T67" i="13"/>
  <c r="S63" i="13"/>
  <c r="R63" i="13"/>
  <c r="Q63" i="13"/>
  <c r="M63" i="13"/>
  <c r="P63" i="13"/>
  <c r="O63" i="13"/>
  <c r="L63" i="13"/>
  <c r="K63" i="13"/>
  <c r="J63" i="13"/>
  <c r="Z63" i="13"/>
  <c r="Y63" i="13"/>
  <c r="X63" i="13"/>
  <c r="W63" i="13"/>
  <c r="U63" i="13"/>
  <c r="V63" i="13"/>
  <c r="T63" i="13"/>
  <c r="S59" i="13"/>
  <c r="R59" i="13"/>
  <c r="O59" i="13"/>
  <c r="M59" i="13"/>
  <c r="Q59" i="13"/>
  <c r="L59" i="13"/>
  <c r="P59" i="13"/>
  <c r="K59" i="13"/>
  <c r="Z59" i="13"/>
  <c r="J59" i="13"/>
  <c r="Y59" i="13"/>
  <c r="X59" i="13"/>
  <c r="W59" i="13"/>
  <c r="U59" i="13"/>
  <c r="V59" i="13"/>
  <c r="T59" i="13"/>
  <c r="S55" i="13"/>
  <c r="R55" i="13"/>
  <c r="Q55" i="13"/>
  <c r="M55" i="13"/>
  <c r="P55" i="13"/>
  <c r="O55" i="13"/>
  <c r="L55" i="13"/>
  <c r="Z55" i="13"/>
  <c r="K55" i="13"/>
  <c r="Y55" i="13"/>
  <c r="J55" i="13"/>
  <c r="X55" i="13"/>
  <c r="W55" i="13"/>
  <c r="U55" i="13"/>
  <c r="V55" i="13"/>
  <c r="T55" i="13"/>
  <c r="R51" i="13"/>
  <c r="O51" i="13"/>
  <c r="M51" i="13"/>
  <c r="Q51" i="13"/>
  <c r="L51" i="13"/>
  <c r="P51" i="13"/>
  <c r="J51" i="13"/>
  <c r="Z51" i="13"/>
  <c r="Y51" i="13"/>
  <c r="X51" i="13"/>
  <c r="K51" i="13"/>
  <c r="W51" i="13"/>
  <c r="U51" i="13"/>
  <c r="T51" i="13"/>
  <c r="V51" i="13"/>
  <c r="R47" i="13"/>
  <c r="Q47" i="13"/>
  <c r="M47" i="13"/>
  <c r="P47" i="13"/>
  <c r="O47" i="13"/>
  <c r="L47" i="13"/>
  <c r="K47" i="13"/>
  <c r="J47" i="13"/>
  <c r="Z47" i="13"/>
  <c r="Y47" i="13"/>
  <c r="X47" i="13"/>
  <c r="W47" i="13"/>
  <c r="U47" i="13"/>
  <c r="T47" i="13"/>
  <c r="V47" i="13"/>
  <c r="R43" i="13"/>
  <c r="O43" i="13"/>
  <c r="M43" i="13"/>
  <c r="Q43" i="13"/>
  <c r="L43" i="13"/>
  <c r="P43" i="13"/>
  <c r="K43" i="13"/>
  <c r="Z43" i="13"/>
  <c r="J43" i="13"/>
  <c r="Y43" i="13"/>
  <c r="X43" i="13"/>
  <c r="W43" i="13"/>
  <c r="U43" i="13"/>
  <c r="T43" i="13"/>
  <c r="V43" i="13"/>
  <c r="R39" i="13"/>
  <c r="Q39" i="13"/>
  <c r="M39" i="13"/>
  <c r="P39" i="13"/>
  <c r="O39" i="13"/>
  <c r="L39" i="13"/>
  <c r="Z39" i="13"/>
  <c r="K39" i="13"/>
  <c r="Y39" i="13"/>
  <c r="X39" i="13"/>
  <c r="J39" i="13"/>
  <c r="W39" i="13"/>
  <c r="U39" i="13"/>
  <c r="T39" i="13"/>
  <c r="V39" i="13"/>
  <c r="R35" i="13"/>
  <c r="O35" i="13"/>
  <c r="M35" i="13"/>
  <c r="Q35" i="13"/>
  <c r="L35" i="13"/>
  <c r="P35" i="13"/>
  <c r="J35" i="13"/>
  <c r="Z35" i="13"/>
  <c r="Y35" i="13"/>
  <c r="X35" i="13"/>
  <c r="W35" i="13"/>
  <c r="K35" i="13"/>
  <c r="U35" i="13"/>
  <c r="T35" i="13"/>
  <c r="V35" i="13"/>
  <c r="R31" i="13"/>
  <c r="Q31" i="13"/>
  <c r="M31" i="13"/>
  <c r="P31" i="13"/>
  <c r="O31" i="13"/>
  <c r="L31" i="13"/>
  <c r="K31" i="13"/>
  <c r="J31" i="13"/>
  <c r="Z31" i="13"/>
  <c r="Y31" i="13"/>
  <c r="X31" i="13"/>
  <c r="W31" i="13"/>
  <c r="U31" i="13"/>
  <c r="T31" i="13"/>
  <c r="V31" i="13"/>
  <c r="R27" i="13"/>
  <c r="O27" i="13"/>
  <c r="M27" i="13"/>
  <c r="Q27" i="13"/>
  <c r="L27" i="13"/>
  <c r="P27" i="13"/>
  <c r="K27" i="13"/>
  <c r="Z27" i="13"/>
  <c r="J27" i="13"/>
  <c r="Y27" i="13"/>
  <c r="X27" i="13"/>
  <c r="W27" i="13"/>
  <c r="U27" i="13"/>
  <c r="T27" i="13"/>
  <c r="V27" i="13"/>
  <c r="R23" i="13"/>
  <c r="Q23" i="13"/>
  <c r="M23" i="13"/>
  <c r="P23" i="13"/>
  <c r="O23" i="13"/>
  <c r="L23" i="13"/>
  <c r="J23" i="13"/>
  <c r="Z23" i="13"/>
  <c r="K23" i="13"/>
  <c r="Y23" i="13"/>
  <c r="X23" i="13"/>
  <c r="W23" i="13"/>
  <c r="U23" i="13"/>
  <c r="T23" i="13"/>
  <c r="V23" i="13"/>
  <c r="R19" i="13"/>
  <c r="O19" i="13"/>
  <c r="M19" i="13"/>
  <c r="Q19" i="13"/>
  <c r="L19" i="13"/>
  <c r="J19" i="13"/>
  <c r="P19" i="13"/>
  <c r="K19" i="13"/>
  <c r="Z19" i="13"/>
  <c r="Y19" i="13"/>
  <c r="X19" i="13"/>
  <c r="W19" i="13"/>
  <c r="U19" i="13"/>
  <c r="T19" i="13"/>
  <c r="V19" i="13"/>
  <c r="R15" i="13"/>
  <c r="Q15" i="13"/>
  <c r="M15" i="13"/>
  <c r="P15" i="13"/>
  <c r="O15" i="13"/>
  <c r="L15" i="13"/>
  <c r="J15" i="13"/>
  <c r="Z15" i="13"/>
  <c r="K15" i="13"/>
  <c r="Y15" i="13"/>
  <c r="X15" i="13"/>
  <c r="W15" i="13"/>
  <c r="U15" i="13"/>
  <c r="T15" i="13"/>
  <c r="V15" i="13"/>
  <c r="Z8" i="13"/>
  <c r="X8" i="13"/>
  <c r="Y8" i="13"/>
  <c r="V8" i="13"/>
  <c r="U8" i="13"/>
  <c r="T8" i="13"/>
  <c r="W8" i="13"/>
  <c r="S99" i="13"/>
  <c r="M99" i="13"/>
  <c r="R99" i="13"/>
  <c r="Q99" i="13"/>
  <c r="O99" i="13"/>
  <c r="P99" i="13"/>
  <c r="L99" i="13"/>
  <c r="J99" i="13"/>
  <c r="Z99" i="13"/>
  <c r="W99" i="13"/>
  <c r="K99" i="13"/>
  <c r="X99" i="13"/>
  <c r="U99" i="13"/>
  <c r="Y99" i="13"/>
  <c r="V99" i="13"/>
  <c r="T99" i="13"/>
  <c r="S95" i="13"/>
  <c r="Q95" i="13"/>
  <c r="M95" i="13"/>
  <c r="P95" i="13"/>
  <c r="O95" i="13"/>
  <c r="R95" i="13"/>
  <c r="L95" i="13"/>
  <c r="K95" i="13"/>
  <c r="J95" i="13"/>
  <c r="Z95" i="13"/>
  <c r="W95" i="13"/>
  <c r="Y95" i="13"/>
  <c r="U95" i="13"/>
  <c r="V95" i="13"/>
  <c r="X95" i="13"/>
  <c r="T95" i="13"/>
  <c r="S91" i="13"/>
  <c r="M91" i="13"/>
  <c r="R91" i="13"/>
  <c r="Q91" i="13"/>
  <c r="O91" i="13"/>
  <c r="L91" i="13"/>
  <c r="K91" i="13"/>
  <c r="Z91" i="13"/>
  <c r="P91" i="13"/>
  <c r="J91" i="13"/>
  <c r="W91" i="13"/>
  <c r="X91" i="13"/>
  <c r="U91" i="13"/>
  <c r="Y91" i="13"/>
  <c r="V91" i="13"/>
  <c r="T91" i="13"/>
  <c r="S87" i="13"/>
  <c r="Q87" i="13"/>
  <c r="M87" i="13"/>
  <c r="P87" i="13"/>
  <c r="O87" i="13"/>
  <c r="L87" i="13"/>
  <c r="R87" i="13"/>
  <c r="Z87" i="13"/>
  <c r="K87" i="13"/>
  <c r="W87" i="13"/>
  <c r="J87" i="13"/>
  <c r="Y87" i="13"/>
  <c r="U87" i="13"/>
  <c r="V87" i="13"/>
  <c r="X87" i="13"/>
  <c r="T87" i="13"/>
  <c r="S83" i="13"/>
  <c r="R83" i="13"/>
  <c r="M83" i="13"/>
  <c r="Q83" i="13"/>
  <c r="O83" i="13"/>
  <c r="L83" i="13"/>
  <c r="P83" i="13"/>
  <c r="J83" i="13"/>
  <c r="Z83" i="13"/>
  <c r="K83" i="13"/>
  <c r="W83" i="13"/>
  <c r="X83" i="13"/>
  <c r="U83" i="13"/>
  <c r="Y83" i="13"/>
  <c r="V83" i="13"/>
  <c r="T83" i="13"/>
  <c r="S79" i="13"/>
  <c r="R79" i="13"/>
  <c r="Q79" i="13"/>
  <c r="M79" i="13"/>
  <c r="P79" i="13"/>
  <c r="O79" i="13"/>
  <c r="L79" i="13"/>
  <c r="K79" i="13"/>
  <c r="J79" i="13"/>
  <c r="Z79" i="13"/>
  <c r="W79" i="13"/>
  <c r="Y79" i="13"/>
  <c r="U79" i="13"/>
  <c r="V79" i="13"/>
  <c r="X79" i="13"/>
  <c r="T79" i="13"/>
  <c r="S75" i="13"/>
  <c r="R75" i="13"/>
  <c r="O75" i="13"/>
  <c r="M75" i="13"/>
  <c r="Q75" i="13"/>
  <c r="L75" i="13"/>
  <c r="P75" i="13"/>
  <c r="K75" i="13"/>
  <c r="Z75" i="13"/>
  <c r="J75" i="13"/>
  <c r="Y75" i="13"/>
  <c r="W75" i="13"/>
  <c r="X75" i="13"/>
  <c r="U75" i="13"/>
  <c r="V75" i="13"/>
  <c r="T75" i="13"/>
  <c r="S70" i="13"/>
  <c r="R70" i="13"/>
  <c r="P70" i="13"/>
  <c r="Q70" i="13"/>
  <c r="O70" i="13"/>
  <c r="M70" i="13"/>
  <c r="L70" i="13"/>
  <c r="K70" i="13"/>
  <c r="J70" i="13"/>
  <c r="W70" i="13"/>
  <c r="V70" i="13"/>
  <c r="Y70" i="13"/>
  <c r="X70" i="13"/>
  <c r="Z70" i="13"/>
  <c r="U70" i="13"/>
  <c r="T70" i="13"/>
  <c r="S66" i="13"/>
  <c r="R66" i="13"/>
  <c r="P66" i="13"/>
  <c r="Q66" i="13"/>
  <c r="O66" i="13"/>
  <c r="L66" i="13"/>
  <c r="M66" i="13"/>
  <c r="K66" i="13"/>
  <c r="Z66" i="13"/>
  <c r="W66" i="13"/>
  <c r="V66" i="13"/>
  <c r="J66" i="13"/>
  <c r="Y66" i="13"/>
  <c r="X66" i="13"/>
  <c r="U66" i="13"/>
  <c r="T66" i="13"/>
  <c r="S62" i="13"/>
  <c r="R62" i="13"/>
  <c r="P62" i="13"/>
  <c r="Q62" i="13"/>
  <c r="O62" i="13"/>
  <c r="M62" i="13"/>
  <c r="L62" i="13"/>
  <c r="J62" i="13"/>
  <c r="K62" i="13"/>
  <c r="Z62" i="13"/>
  <c r="W62" i="13"/>
  <c r="V62" i="13"/>
  <c r="X62" i="13"/>
  <c r="Y62" i="13"/>
  <c r="U62" i="13"/>
  <c r="T62" i="13"/>
  <c r="S58" i="13"/>
  <c r="R58" i="13"/>
  <c r="P58" i="13"/>
  <c r="Q58" i="13"/>
  <c r="O58" i="13"/>
  <c r="K58" i="13"/>
  <c r="J58" i="13"/>
  <c r="L58" i="13"/>
  <c r="W58" i="13"/>
  <c r="M58" i="13"/>
  <c r="Z58" i="13"/>
  <c r="V58" i="13"/>
  <c r="X58" i="13"/>
  <c r="Y58" i="13"/>
  <c r="U58" i="13"/>
  <c r="T58" i="13"/>
  <c r="R54" i="13"/>
  <c r="P54" i="13"/>
  <c r="Q54" i="13"/>
  <c r="O54" i="13"/>
  <c r="M54" i="13"/>
  <c r="L54" i="13"/>
  <c r="K54" i="13"/>
  <c r="J54" i="13"/>
  <c r="W54" i="13"/>
  <c r="V54" i="13"/>
  <c r="Z54" i="13"/>
  <c r="Y54" i="13"/>
  <c r="X54" i="13"/>
  <c r="U54" i="13"/>
  <c r="T54" i="13"/>
  <c r="S50" i="13"/>
  <c r="R50" i="13"/>
  <c r="P50" i="13"/>
  <c r="Q50" i="13"/>
  <c r="O50" i="13"/>
  <c r="L50" i="13"/>
  <c r="M50" i="13"/>
  <c r="K50" i="13"/>
  <c r="J50" i="13"/>
  <c r="Z50" i="13"/>
  <c r="W50" i="13"/>
  <c r="V50" i="13"/>
  <c r="Y50" i="13"/>
  <c r="X50" i="13"/>
  <c r="U50" i="13"/>
  <c r="T50" i="13"/>
  <c r="R46" i="13"/>
  <c r="P46" i="13"/>
  <c r="Q46" i="13"/>
  <c r="O46" i="13"/>
  <c r="M46" i="13"/>
  <c r="L46" i="13"/>
  <c r="J46" i="13"/>
  <c r="K46" i="13"/>
  <c r="Z46" i="13"/>
  <c r="W46" i="13"/>
  <c r="V46" i="13"/>
  <c r="X46" i="13"/>
  <c r="Y46" i="13"/>
  <c r="U46" i="13"/>
  <c r="T46" i="13"/>
  <c r="S42" i="13"/>
  <c r="R42" i="13"/>
  <c r="P42" i="13"/>
  <c r="Q42" i="13"/>
  <c r="O42" i="13"/>
  <c r="K42" i="13"/>
  <c r="J42" i="13"/>
  <c r="L42" i="13"/>
  <c r="M42" i="13"/>
  <c r="W42" i="13"/>
  <c r="Z42" i="13"/>
  <c r="V42" i="13"/>
  <c r="X42" i="13"/>
  <c r="Y42" i="13"/>
  <c r="U42" i="13"/>
  <c r="T42" i="13"/>
  <c r="R38" i="13"/>
  <c r="P38" i="13"/>
  <c r="Q38" i="13"/>
  <c r="O38" i="13"/>
  <c r="M38" i="13"/>
  <c r="L38" i="13"/>
  <c r="K38" i="13"/>
  <c r="J38" i="13"/>
  <c r="W38" i="13"/>
  <c r="V38" i="13"/>
  <c r="Z38" i="13"/>
  <c r="Y38" i="13"/>
  <c r="X38" i="13"/>
  <c r="U38" i="13"/>
  <c r="T38" i="13"/>
  <c r="R34" i="13"/>
  <c r="P34" i="13"/>
  <c r="Q34" i="13"/>
  <c r="O34" i="13"/>
  <c r="L34" i="13"/>
  <c r="M34" i="13"/>
  <c r="K34" i="13"/>
  <c r="Z34" i="13"/>
  <c r="J34" i="13"/>
  <c r="W34" i="13"/>
  <c r="V34" i="13"/>
  <c r="Y34" i="13"/>
  <c r="X34" i="13"/>
  <c r="U34" i="13"/>
  <c r="T34" i="13"/>
  <c r="S30" i="13"/>
  <c r="R30" i="13"/>
  <c r="P30" i="13"/>
  <c r="Q30" i="13"/>
  <c r="O30" i="13"/>
  <c r="M30" i="13"/>
  <c r="L30" i="13"/>
  <c r="J30" i="13"/>
  <c r="Z30" i="13"/>
  <c r="W30" i="13"/>
  <c r="K30" i="13"/>
  <c r="V30" i="13"/>
  <c r="X30" i="13"/>
  <c r="Y30" i="13"/>
  <c r="U30" i="13"/>
  <c r="T30" i="13"/>
  <c r="R26" i="13"/>
  <c r="P26" i="13"/>
  <c r="Q26" i="13"/>
  <c r="O26" i="13"/>
  <c r="K26" i="13"/>
  <c r="J26" i="13"/>
  <c r="L26" i="13"/>
  <c r="M26" i="13"/>
  <c r="W26" i="13"/>
  <c r="Z26" i="13"/>
  <c r="V26" i="13"/>
  <c r="X26" i="13"/>
  <c r="Y26" i="13"/>
  <c r="U26" i="13"/>
  <c r="T26" i="13"/>
  <c r="R22" i="13"/>
  <c r="P22" i="13"/>
  <c r="Q22" i="13"/>
  <c r="O22" i="13"/>
  <c r="M22" i="13"/>
  <c r="L22" i="13"/>
  <c r="K22" i="13"/>
  <c r="J22" i="13"/>
  <c r="Z22" i="13"/>
  <c r="W22" i="13"/>
  <c r="V22" i="13"/>
  <c r="Y22" i="13"/>
  <c r="X22" i="13"/>
  <c r="U22" i="13"/>
  <c r="T22" i="13"/>
  <c r="R18" i="13"/>
  <c r="P18" i="13"/>
  <c r="Q18" i="13"/>
  <c r="O18" i="13"/>
  <c r="L18" i="13"/>
  <c r="M18" i="13"/>
  <c r="K18" i="13"/>
  <c r="W18" i="13"/>
  <c r="Z18" i="13"/>
  <c r="V18" i="13"/>
  <c r="J18" i="13"/>
  <c r="Y18" i="13"/>
  <c r="X18" i="13"/>
  <c r="U18" i="13"/>
  <c r="T18" i="13"/>
  <c r="R14" i="13"/>
  <c r="P14" i="13"/>
  <c r="Q14" i="13"/>
  <c r="O14" i="13"/>
  <c r="M14" i="13"/>
  <c r="L14" i="13"/>
  <c r="J14" i="13"/>
  <c r="K14" i="13"/>
  <c r="Z14" i="13"/>
  <c r="W14" i="13"/>
  <c r="X14" i="13"/>
  <c r="Y14" i="13"/>
  <c r="V14" i="13"/>
  <c r="U14" i="13"/>
  <c r="T14" i="13"/>
  <c r="R11" i="13"/>
  <c r="P11" i="13"/>
  <c r="Q11" i="13"/>
  <c r="O11" i="13"/>
  <c r="J11" i="13"/>
  <c r="L11" i="13"/>
  <c r="Z11" i="13"/>
  <c r="W11" i="13"/>
  <c r="M11" i="13"/>
  <c r="K11" i="13"/>
  <c r="Y11" i="13"/>
  <c r="X11" i="13"/>
  <c r="V11" i="13"/>
  <c r="U11" i="13"/>
  <c r="T11" i="13"/>
  <c r="W7" i="13"/>
  <c r="X7" i="13"/>
  <c r="Z7" i="13"/>
  <c r="Y7" i="13"/>
  <c r="V7" i="13"/>
  <c r="U7" i="13"/>
  <c r="T7" i="13"/>
  <c r="S98" i="13"/>
  <c r="R98" i="13"/>
  <c r="P98" i="13"/>
  <c r="Q98" i="13"/>
  <c r="L98" i="13"/>
  <c r="O98" i="13"/>
  <c r="M98" i="13"/>
  <c r="K98" i="13"/>
  <c r="Z98" i="13"/>
  <c r="J98" i="13"/>
  <c r="W98" i="13"/>
  <c r="V98" i="13"/>
  <c r="Y98" i="13"/>
  <c r="X98" i="13"/>
  <c r="U98" i="13"/>
  <c r="T98" i="13"/>
  <c r="S94" i="13"/>
  <c r="R94" i="13"/>
  <c r="P94" i="13"/>
  <c r="Q94" i="13"/>
  <c r="M94" i="13"/>
  <c r="L94" i="13"/>
  <c r="J94" i="13"/>
  <c r="O94" i="13"/>
  <c r="Z94" i="13"/>
  <c r="W94" i="13"/>
  <c r="K94" i="13"/>
  <c r="V94" i="13"/>
  <c r="X94" i="13"/>
  <c r="Y94" i="13"/>
  <c r="U94" i="13"/>
  <c r="T94" i="13"/>
  <c r="S90" i="13"/>
  <c r="R90" i="13"/>
  <c r="P90" i="13"/>
  <c r="Q90" i="13"/>
  <c r="L90" i="13"/>
  <c r="O90" i="13"/>
  <c r="K90" i="13"/>
  <c r="J90" i="13"/>
  <c r="M90" i="13"/>
  <c r="W90" i="13"/>
  <c r="Z90" i="13"/>
  <c r="V90" i="13"/>
  <c r="Y90" i="13"/>
  <c r="X90" i="13"/>
  <c r="U90" i="13"/>
  <c r="T90" i="13"/>
  <c r="S86" i="13"/>
  <c r="R86" i="13"/>
  <c r="P86" i="13"/>
  <c r="Q86" i="13"/>
  <c r="M86" i="13"/>
  <c r="L86" i="13"/>
  <c r="O86" i="13"/>
  <c r="K86" i="13"/>
  <c r="J86" i="13"/>
  <c r="W86" i="13"/>
  <c r="V86" i="13"/>
  <c r="X86" i="13"/>
  <c r="Z86" i="13"/>
  <c r="Y86" i="13"/>
  <c r="U86" i="13"/>
  <c r="T86" i="13"/>
  <c r="S82" i="13"/>
  <c r="R82" i="13"/>
  <c r="P82" i="13"/>
  <c r="Q82" i="13"/>
  <c r="O82" i="13"/>
  <c r="L82" i="13"/>
  <c r="M82" i="13"/>
  <c r="K82" i="13"/>
  <c r="Z82" i="13"/>
  <c r="W82" i="13"/>
  <c r="J82" i="13"/>
  <c r="V82" i="13"/>
  <c r="Y82" i="13"/>
  <c r="X82" i="13"/>
  <c r="U82" i="13"/>
  <c r="T82" i="13"/>
  <c r="S78" i="13"/>
  <c r="R78" i="13"/>
  <c r="P78" i="13"/>
  <c r="Q78" i="13"/>
  <c r="O78" i="13"/>
  <c r="M78" i="13"/>
  <c r="L78" i="13"/>
  <c r="J78" i="13"/>
  <c r="Z78" i="13"/>
  <c r="W78" i="13"/>
  <c r="V78" i="13"/>
  <c r="K78" i="13"/>
  <c r="X78" i="13"/>
  <c r="Y78" i="13"/>
  <c r="U78" i="13"/>
  <c r="T78" i="13"/>
  <c r="S74" i="13"/>
  <c r="R74" i="13"/>
  <c r="P74" i="13"/>
  <c r="Q74" i="13"/>
  <c r="O74" i="13"/>
  <c r="K74" i="13"/>
  <c r="J74" i="13"/>
  <c r="L74" i="13"/>
  <c r="W74" i="13"/>
  <c r="Z74" i="13"/>
  <c r="V74" i="13"/>
  <c r="M74" i="13"/>
  <c r="Y74" i="13"/>
  <c r="X74" i="13"/>
  <c r="U74" i="13"/>
  <c r="T74" i="13"/>
  <c r="AS65" i="13"/>
  <c r="S53" i="13"/>
  <c r="S49" i="13"/>
  <c r="S45" i="13"/>
  <c r="S41" i="13"/>
  <c r="S37" i="13"/>
  <c r="S33" i="13"/>
  <c r="S29" i="13"/>
  <c r="S25" i="13"/>
  <c r="S21" i="13"/>
  <c r="N21" i="13"/>
  <c r="S17" i="13"/>
  <c r="N17" i="13"/>
  <c r="S13" i="13"/>
  <c r="N13" i="13"/>
  <c r="S6" i="13"/>
  <c r="Q6" i="13"/>
  <c r="P6" i="13"/>
  <c r="O6" i="13"/>
  <c r="R6" i="13"/>
  <c r="N6" i="13"/>
  <c r="M6" i="13"/>
  <c r="L6" i="13"/>
  <c r="K6" i="13"/>
  <c r="J6" i="13"/>
  <c r="S4" i="13"/>
  <c r="O4" i="13"/>
  <c r="N4" i="13"/>
  <c r="L4" i="13"/>
  <c r="K4" i="13"/>
  <c r="J4" i="13"/>
  <c r="R4" i="13"/>
  <c r="Q4" i="13"/>
  <c r="P4" i="13"/>
  <c r="S52" i="13"/>
  <c r="S48" i="13"/>
  <c r="S44" i="13"/>
  <c r="S40" i="13"/>
  <c r="S36" i="13"/>
  <c r="S32" i="13"/>
  <c r="S28" i="13"/>
  <c r="S24" i="13"/>
  <c r="S20" i="13"/>
  <c r="N20" i="13"/>
  <c r="S16" i="13"/>
  <c r="N16" i="13"/>
  <c r="S12" i="13"/>
  <c r="N12" i="13"/>
  <c r="S9" i="13"/>
  <c r="R9" i="13"/>
  <c r="N9" i="13"/>
  <c r="M9" i="13"/>
  <c r="L9" i="13"/>
  <c r="K9" i="13"/>
  <c r="J9" i="13"/>
  <c r="Q9" i="13"/>
  <c r="P9" i="13"/>
  <c r="O9" i="13"/>
  <c r="S5" i="13"/>
  <c r="R5" i="13"/>
  <c r="N5" i="13"/>
  <c r="M5" i="13"/>
  <c r="L5" i="13"/>
  <c r="K5" i="13"/>
  <c r="J5" i="13"/>
  <c r="Q5" i="13"/>
  <c r="P5" i="13"/>
  <c r="O5" i="13"/>
  <c r="S51" i="13"/>
  <c r="S47" i="13"/>
  <c r="S43" i="13"/>
  <c r="S39" i="13"/>
  <c r="S35" i="13"/>
  <c r="S31" i="13"/>
  <c r="S27" i="13"/>
  <c r="S23" i="13"/>
  <c r="N23" i="13"/>
  <c r="S19" i="13"/>
  <c r="N19" i="13"/>
  <c r="S15" i="13"/>
  <c r="N15" i="13"/>
  <c r="S8" i="13"/>
  <c r="N8" i="13"/>
  <c r="M8" i="13"/>
  <c r="L8" i="13"/>
  <c r="K8" i="13"/>
  <c r="J8" i="13"/>
  <c r="Q8" i="13"/>
  <c r="P8" i="13"/>
  <c r="O8" i="13"/>
  <c r="R8" i="13"/>
  <c r="S54" i="13"/>
  <c r="S46" i="13"/>
  <c r="S38" i="13"/>
  <c r="S34" i="13"/>
  <c r="S26" i="13"/>
  <c r="S22" i="13"/>
  <c r="N22" i="13"/>
  <c r="S18" i="13"/>
  <c r="N18" i="13"/>
  <c r="S14" i="13"/>
  <c r="N14" i="13"/>
  <c r="S11" i="13"/>
  <c r="N11" i="13"/>
  <c r="S7" i="13"/>
  <c r="N7" i="13"/>
  <c r="M7" i="13"/>
  <c r="L7" i="13"/>
  <c r="K7" i="13"/>
  <c r="J7" i="13"/>
  <c r="Q7" i="13"/>
  <c r="P7" i="13"/>
  <c r="O7" i="13"/>
  <c r="R7" i="13"/>
  <c r="S10" i="13"/>
  <c r="M10" i="13"/>
  <c r="Q10" i="13"/>
  <c r="L10" i="13"/>
  <c r="P10" i="13"/>
  <c r="J10" i="13"/>
  <c r="R10" i="13"/>
  <c r="K10" i="13"/>
  <c r="O10" i="13"/>
  <c r="N10" i="13"/>
  <c r="AS89" i="13"/>
  <c r="AS73" i="13"/>
  <c r="AS69" i="13"/>
  <c r="AS61" i="13"/>
  <c r="AS49" i="13"/>
  <c r="AS62" i="13"/>
  <c r="AS42" i="13"/>
  <c r="AS56" i="13"/>
  <c r="AS94" i="13"/>
  <c r="AS96" i="13"/>
  <c r="AS92" i="13"/>
  <c r="AS88" i="13"/>
  <c r="AS84" i="13"/>
  <c r="AS80" i="13"/>
  <c r="AS76" i="13"/>
  <c r="AS72" i="13"/>
  <c r="AS68" i="13"/>
  <c r="AS64" i="13"/>
  <c r="AS60" i="13"/>
  <c r="AS52" i="13"/>
  <c r="AS48" i="13"/>
  <c r="AS44" i="13"/>
  <c r="AS40" i="13"/>
  <c r="AS97" i="13"/>
  <c r="AS85" i="13"/>
  <c r="AS81" i="13"/>
  <c r="AS53" i="13"/>
  <c r="AS45" i="13"/>
  <c r="AS46" i="13"/>
  <c r="AS90" i="13"/>
  <c r="AS74" i="13"/>
  <c r="AS70" i="13"/>
  <c r="AS66" i="13"/>
  <c r="AS54" i="13"/>
  <c r="AS50" i="13"/>
  <c r="AS93" i="13"/>
  <c r="AS77" i="13"/>
  <c r="AS57" i="13"/>
  <c r="AS41" i="13"/>
  <c r="AS98" i="13"/>
  <c r="AS82" i="13"/>
  <c r="AS78" i="13"/>
  <c r="AS58" i="13"/>
  <c r="AS86" i="13"/>
  <c r="AS47" i="13"/>
  <c r="AS43" i="13"/>
  <c r="AS39" i="13"/>
  <c r="AS87" i="13"/>
  <c r="AS75" i="13"/>
  <c r="AS83" i="13"/>
  <c r="AS91" i="13"/>
  <c r="AS95" i="13"/>
  <c r="AS99" i="13"/>
  <c r="AS79" i="13"/>
  <c r="AS51" i="13"/>
  <c r="AS55" i="13"/>
  <c r="AS59" i="13"/>
  <c r="AS63" i="13"/>
  <c r="AS67" i="13"/>
  <c r="AS71" i="13"/>
  <c r="AP5" i="13" l="1"/>
  <c r="AL5" i="6" s="1"/>
  <c r="AQ4" i="13"/>
  <c r="AR4" i="13" s="1"/>
  <c r="AN4" i="6" s="1"/>
  <c r="AO67" i="6"/>
  <c r="AO51" i="6"/>
  <c r="AO91" i="6"/>
  <c r="AO39" i="6"/>
  <c r="AO58" i="6"/>
  <c r="AO41" i="6"/>
  <c r="AO50" i="6"/>
  <c r="AO74" i="6"/>
  <c r="AO53" i="6"/>
  <c r="AO40" i="6"/>
  <c r="AO60" i="6"/>
  <c r="AO76" i="6"/>
  <c r="AO92" i="6"/>
  <c r="AO42" i="6"/>
  <c r="AO69" i="6"/>
  <c r="AO63" i="6"/>
  <c r="AO79" i="6"/>
  <c r="AO83" i="6"/>
  <c r="AO43" i="6"/>
  <c r="AO78" i="6"/>
  <c r="AO57" i="6"/>
  <c r="AO54" i="6"/>
  <c r="AO90" i="6"/>
  <c r="AO81" i="6"/>
  <c r="AO44" i="6"/>
  <c r="AO64" i="6"/>
  <c r="AO80" i="6"/>
  <c r="AO96" i="6"/>
  <c r="AO62" i="6"/>
  <c r="AO73" i="6"/>
  <c r="AO59" i="6"/>
  <c r="AO99" i="6"/>
  <c r="AO75" i="6"/>
  <c r="AO47" i="6"/>
  <c r="AO82" i="6"/>
  <c r="AO77" i="6"/>
  <c r="AO66" i="6"/>
  <c r="AO46" i="6"/>
  <c r="AO85" i="6"/>
  <c r="AO48" i="6"/>
  <c r="AO68" i="6"/>
  <c r="AO84" i="6"/>
  <c r="AO94" i="6"/>
  <c r="AO49" i="6"/>
  <c r="AO89" i="6"/>
  <c r="AO71" i="6"/>
  <c r="AO55" i="6"/>
  <c r="AO95" i="6"/>
  <c r="AO87" i="6"/>
  <c r="AO86" i="6"/>
  <c r="AO98" i="6"/>
  <c r="AO93" i="6"/>
  <c r="AO70" i="6"/>
  <c r="AO45" i="6"/>
  <c r="AO97" i="6"/>
  <c r="AO52" i="6"/>
  <c r="AO72" i="6"/>
  <c r="AO88" i="6"/>
  <c r="AO56" i="6"/>
  <c r="AO61" i="6"/>
  <c r="AO65" i="6"/>
  <c r="AQ18" i="13"/>
  <c r="AM18" i="6" s="1"/>
  <c r="AQ17" i="13"/>
  <c r="AM17" i="6" s="1"/>
  <c r="AQ16" i="13"/>
  <c r="AM16" i="6" s="1"/>
  <c r="AQ15" i="13"/>
  <c r="AM15" i="6" s="1"/>
  <c r="AQ14" i="13"/>
  <c r="AM14" i="6" s="1"/>
  <c r="AQ13" i="13"/>
  <c r="AM13" i="6" s="1"/>
  <c r="AQ12" i="13"/>
  <c r="AM12" i="6" s="1"/>
  <c r="AQ7" i="13"/>
  <c r="AM7" i="6" s="1"/>
  <c r="AQ11" i="13"/>
  <c r="AM11" i="6" s="1"/>
  <c r="AQ10" i="13"/>
  <c r="AM10" i="6" s="1"/>
  <c r="AQ9" i="13"/>
  <c r="AM9" i="6" s="1"/>
  <c r="AQ8" i="13"/>
  <c r="AM8" i="6" s="1"/>
  <c r="AQ6" i="13"/>
  <c r="AM6" i="6" s="1"/>
  <c r="AQ5" i="13"/>
  <c r="AM5" i="6" s="1"/>
  <c r="AP10" i="13"/>
  <c r="AP6" i="13"/>
  <c r="AP4" i="13"/>
  <c r="AL101" i="6"/>
  <c r="AL102" i="6"/>
  <c r="AL103" i="6"/>
  <c r="AL104" i="6"/>
  <c r="AL105" i="6"/>
  <c r="AL106" i="6"/>
  <c r="AL107" i="6"/>
  <c r="AL108" i="6"/>
  <c r="AL109" i="6"/>
  <c r="AL110" i="6"/>
  <c r="AL111" i="6"/>
  <c r="AL112" i="6"/>
  <c r="AL113" i="6"/>
  <c r="AL114" i="6"/>
  <c r="AL115" i="6"/>
  <c r="AL116" i="6"/>
  <c r="AL117" i="6"/>
  <c r="AL118" i="6"/>
  <c r="AL119" i="6"/>
  <c r="AL120" i="6"/>
  <c r="AL121" i="6"/>
  <c r="AL122" i="6"/>
  <c r="AL123" i="6"/>
  <c r="AL124" i="6"/>
  <c r="AL125" i="6"/>
  <c r="AL126" i="6"/>
  <c r="AL127" i="6"/>
  <c r="AL128" i="6"/>
  <c r="AL129" i="6"/>
  <c r="AL130" i="6"/>
  <c r="AL131" i="6"/>
  <c r="AL132" i="6"/>
  <c r="AL133" i="6"/>
  <c r="AL134" i="6"/>
  <c r="AL135" i="6"/>
  <c r="AL136" i="6"/>
  <c r="AL137" i="6"/>
  <c r="AL138" i="6"/>
  <c r="AL139" i="6"/>
  <c r="AL140" i="6"/>
  <c r="AL141" i="6"/>
  <c r="AL142" i="6"/>
  <c r="AL143" i="6"/>
  <c r="AL144" i="6"/>
  <c r="AL145" i="6"/>
  <c r="AL146" i="6"/>
  <c r="AL147" i="6"/>
  <c r="AL148" i="6"/>
  <c r="AL149" i="6"/>
  <c r="AL150" i="6"/>
  <c r="AL151" i="6"/>
  <c r="AL152" i="6"/>
  <c r="AL153" i="6"/>
  <c r="AL154" i="6"/>
  <c r="AL155" i="6"/>
  <c r="AL156" i="6"/>
  <c r="AL157" i="6"/>
  <c r="AL158" i="6"/>
  <c r="AL159" i="6"/>
  <c r="AL160" i="6"/>
  <c r="AL161" i="6"/>
  <c r="AL162" i="6"/>
  <c r="AL163" i="6"/>
  <c r="AL164" i="6"/>
  <c r="AL165" i="6"/>
  <c r="AL166" i="6"/>
  <c r="AL167" i="6"/>
  <c r="AL168" i="6"/>
  <c r="AL169" i="6"/>
  <c r="AL170" i="6"/>
  <c r="AL171" i="6"/>
  <c r="AL172" i="6"/>
  <c r="AL173" i="6"/>
  <c r="AL174" i="6"/>
  <c r="AL175" i="6"/>
  <c r="AL176" i="6"/>
  <c r="AL177" i="6"/>
  <c r="AL178" i="6"/>
  <c r="AL179" i="6"/>
  <c r="AL180" i="6"/>
  <c r="AL181" i="6"/>
  <c r="AL182" i="6"/>
  <c r="AL183" i="6"/>
  <c r="AL184" i="6"/>
  <c r="AL185" i="6"/>
  <c r="AL186" i="6"/>
  <c r="AL187" i="6"/>
  <c r="AL188" i="6"/>
  <c r="AL189" i="6"/>
  <c r="AL190" i="6"/>
  <c r="AL191" i="6"/>
  <c r="AL192" i="6"/>
  <c r="AL193" i="6"/>
  <c r="AL194" i="6"/>
  <c r="AL195" i="6"/>
  <c r="AL196" i="6"/>
  <c r="AL197" i="6"/>
  <c r="AL198" i="6"/>
  <c r="AL199" i="6"/>
  <c r="AL200" i="6"/>
  <c r="AL201" i="6"/>
  <c r="AL202" i="6"/>
  <c r="AL203" i="6"/>
  <c r="AL204" i="6"/>
  <c r="AL205" i="6"/>
  <c r="AL206" i="6"/>
  <c r="AL207" i="6"/>
  <c r="AL208" i="6"/>
  <c r="AL209" i="6"/>
  <c r="AL210" i="6"/>
  <c r="AL211" i="6"/>
  <c r="AL212" i="6"/>
  <c r="AL213" i="6"/>
  <c r="AL214" i="6"/>
  <c r="AL215" i="6"/>
  <c r="AL216" i="6"/>
  <c r="AL217" i="6"/>
  <c r="AL218" i="6"/>
  <c r="AL219" i="6"/>
  <c r="AL220" i="6"/>
  <c r="AL221" i="6"/>
  <c r="AL222" i="6"/>
  <c r="AL223" i="6"/>
  <c r="AL224" i="6"/>
  <c r="AL225" i="6"/>
  <c r="AL226" i="6"/>
  <c r="AL227" i="6"/>
  <c r="AL228" i="6"/>
  <c r="AL229" i="6"/>
  <c r="AL230" i="6"/>
  <c r="AL231" i="6"/>
  <c r="AL232" i="6"/>
  <c r="AL233" i="6"/>
  <c r="AL234" i="6"/>
  <c r="AL235" i="6"/>
  <c r="AL236" i="6"/>
  <c r="AL237" i="6"/>
  <c r="AL238" i="6"/>
  <c r="AL239" i="6"/>
  <c r="AL240" i="6"/>
  <c r="AL241" i="6"/>
  <c r="AL242" i="6"/>
  <c r="AL243" i="6"/>
  <c r="AL244" i="6"/>
  <c r="AL245" i="6"/>
  <c r="AL246" i="6"/>
  <c r="AL247" i="6"/>
  <c r="AL248" i="6"/>
  <c r="AL249" i="6"/>
  <c r="AL250" i="6"/>
  <c r="AL251" i="6"/>
  <c r="AL252" i="6"/>
  <c r="AL253" i="6"/>
  <c r="AL254" i="6"/>
  <c r="AL255" i="6"/>
  <c r="AL256" i="6"/>
  <c r="AL257" i="6"/>
  <c r="AL258" i="6"/>
  <c r="AR13" i="13" l="1"/>
  <c r="AS13" i="13" s="1"/>
  <c r="AO13" i="6" s="1"/>
  <c r="AR17" i="13"/>
  <c r="AN17" i="6" s="1"/>
  <c r="AR18" i="13"/>
  <c r="AN18" i="6" s="1"/>
  <c r="AL10" i="6"/>
  <c r="AR7" i="13"/>
  <c r="AR9" i="13"/>
  <c r="AR16" i="13"/>
  <c r="AR5" i="13"/>
  <c r="AL6" i="6"/>
  <c r="AR15" i="13"/>
  <c r="AR14" i="13"/>
  <c r="AR12" i="13"/>
  <c r="AR11" i="13"/>
  <c r="AR8" i="13"/>
  <c r="AR6" i="13"/>
  <c r="AR10" i="13"/>
  <c r="AL4" i="6"/>
  <c r="AM4" i="6"/>
  <c r="AS4" i="13"/>
  <c r="AM101" i="6"/>
  <c r="AM102" i="6"/>
  <c r="AM103" i="6"/>
  <c r="AM104" i="6"/>
  <c r="AM105" i="6"/>
  <c r="AM106" i="6"/>
  <c r="AM107" i="6"/>
  <c r="AM108" i="6"/>
  <c r="AM109" i="6"/>
  <c r="AM110" i="6"/>
  <c r="AM111" i="6"/>
  <c r="AM112" i="6"/>
  <c r="AM113" i="6"/>
  <c r="AM114" i="6"/>
  <c r="AM115" i="6"/>
  <c r="AM116" i="6"/>
  <c r="AM117" i="6"/>
  <c r="AM118" i="6"/>
  <c r="AM119" i="6"/>
  <c r="AM120" i="6"/>
  <c r="AM121" i="6"/>
  <c r="AM122" i="6"/>
  <c r="AM123" i="6"/>
  <c r="AM124" i="6"/>
  <c r="AM125" i="6"/>
  <c r="AM126" i="6"/>
  <c r="AM127" i="6"/>
  <c r="AM128" i="6"/>
  <c r="AM129" i="6"/>
  <c r="AM130" i="6"/>
  <c r="AM131" i="6"/>
  <c r="AM132" i="6"/>
  <c r="AM133" i="6"/>
  <c r="AM134" i="6"/>
  <c r="AM135" i="6"/>
  <c r="AM136" i="6"/>
  <c r="AM137" i="6"/>
  <c r="AM138" i="6"/>
  <c r="AM139" i="6"/>
  <c r="AM140" i="6"/>
  <c r="AM141" i="6"/>
  <c r="AM142" i="6"/>
  <c r="AM143" i="6"/>
  <c r="AM144" i="6"/>
  <c r="AM145" i="6"/>
  <c r="AM146" i="6"/>
  <c r="AM147" i="6"/>
  <c r="AM148" i="6"/>
  <c r="AM149" i="6"/>
  <c r="AM150" i="6"/>
  <c r="AM151" i="6"/>
  <c r="AM152" i="6"/>
  <c r="AM153" i="6"/>
  <c r="AM154" i="6"/>
  <c r="AM155" i="6"/>
  <c r="AM156" i="6"/>
  <c r="AM157" i="6"/>
  <c r="AM158" i="6"/>
  <c r="AM159" i="6"/>
  <c r="AM160" i="6"/>
  <c r="AM161" i="6"/>
  <c r="AM162" i="6"/>
  <c r="AM163" i="6"/>
  <c r="AM164" i="6"/>
  <c r="AM165" i="6"/>
  <c r="AM166" i="6"/>
  <c r="AM167" i="6"/>
  <c r="AM168" i="6"/>
  <c r="AM169" i="6"/>
  <c r="AM170" i="6"/>
  <c r="AM171" i="6"/>
  <c r="AM172" i="6"/>
  <c r="AM173" i="6"/>
  <c r="AM174" i="6"/>
  <c r="AM175" i="6"/>
  <c r="AM176" i="6"/>
  <c r="AM177" i="6"/>
  <c r="AM178" i="6"/>
  <c r="AM179" i="6"/>
  <c r="AM180" i="6"/>
  <c r="AM181" i="6"/>
  <c r="AM182" i="6"/>
  <c r="AM183" i="6"/>
  <c r="AM184" i="6"/>
  <c r="AM185" i="6"/>
  <c r="AM186" i="6"/>
  <c r="AM187" i="6"/>
  <c r="AM188" i="6"/>
  <c r="AM189" i="6"/>
  <c r="AM190" i="6"/>
  <c r="AM191" i="6"/>
  <c r="AM192" i="6"/>
  <c r="AN13" i="6" l="1"/>
  <c r="AS17" i="13"/>
  <c r="AO17" i="6" s="1"/>
  <c r="AS18" i="13"/>
  <c r="AO18" i="6" s="1"/>
  <c r="AS8" i="13"/>
  <c r="AO8" i="6" s="1"/>
  <c r="AN8" i="6"/>
  <c r="AS15" i="13"/>
  <c r="AO15" i="6" s="1"/>
  <c r="AN15" i="6"/>
  <c r="AS16" i="13"/>
  <c r="AO16" i="6" s="1"/>
  <c r="AN16" i="6"/>
  <c r="AS7" i="13"/>
  <c r="AO7" i="6" s="1"/>
  <c r="AN7" i="6"/>
  <c r="AS11" i="13"/>
  <c r="AO11" i="6" s="1"/>
  <c r="AN11" i="6"/>
  <c r="AS9" i="13"/>
  <c r="AO9" i="6" s="1"/>
  <c r="AN9" i="6"/>
  <c r="AS10" i="13"/>
  <c r="AO10" i="6" s="1"/>
  <c r="AN10" i="6"/>
  <c r="AS12" i="13"/>
  <c r="AO12" i="6" s="1"/>
  <c r="C17" i="2" s="1"/>
  <c r="AN12" i="6"/>
  <c r="AS6" i="13"/>
  <c r="AO6" i="6" s="1"/>
  <c r="AN6" i="6"/>
  <c r="AS14" i="13"/>
  <c r="AO14" i="6" s="1"/>
  <c r="AN14" i="6"/>
  <c r="AS5" i="13"/>
  <c r="AO5" i="6" s="1"/>
  <c r="AN5" i="6"/>
  <c r="AO4" i="6"/>
  <c r="B13" i="2"/>
  <c r="E13" i="2" s="1"/>
  <c r="B14" i="2"/>
  <c r="E14" i="2" s="1"/>
  <c r="B15" i="2"/>
  <c r="B16" i="2"/>
  <c r="E16" i="2" s="1"/>
  <c r="B17" i="2"/>
  <c r="E17" i="2" s="1"/>
  <c r="AO101" i="6"/>
  <c r="AO102" i="6"/>
  <c r="AN101" i="6"/>
  <c r="AN102" i="6"/>
  <c r="AB3" i="6"/>
  <c r="AB2" i="6" s="1"/>
  <c r="AC3" i="6"/>
  <c r="AC2" i="6" s="1"/>
  <c r="X1" i="7"/>
  <c r="W1" i="7"/>
  <c r="V1" i="7"/>
  <c r="AE3" i="6"/>
  <c r="AE2" i="6" s="1"/>
  <c r="AD3" i="6"/>
  <c r="AD2" i="6" s="1"/>
  <c r="T3" i="6"/>
  <c r="T2" i="6" s="1"/>
  <c r="S3" i="6"/>
  <c r="S2" i="6" s="1"/>
  <c r="Q3" i="6"/>
  <c r="Q2" i="6" s="1"/>
  <c r="O3" i="6"/>
  <c r="O2" i="6" s="1"/>
  <c r="L3" i="6"/>
  <c r="L2" i="6" s="1"/>
  <c r="J3" i="6"/>
  <c r="J2" i="6" s="1"/>
  <c r="Z3" i="6"/>
  <c r="Z2" i="6" s="1"/>
  <c r="Y3" i="6"/>
  <c r="Y2" i="6" s="1"/>
  <c r="X3" i="6"/>
  <c r="X2" i="6" s="1"/>
  <c r="W3" i="6"/>
  <c r="W2" i="6" s="1"/>
  <c r="V3" i="6"/>
  <c r="V2" i="6" s="1"/>
  <c r="U3" i="6"/>
  <c r="U2" i="6" s="1"/>
  <c r="R3" i="6"/>
  <c r="R2" i="6" s="1"/>
  <c r="P3" i="6"/>
  <c r="P2" i="6" s="1"/>
  <c r="N3" i="6"/>
  <c r="N2" i="6" s="1"/>
  <c r="M3" i="6"/>
  <c r="M2" i="6" s="1"/>
  <c r="K3" i="6"/>
  <c r="K2" i="6" s="1"/>
  <c r="U1" i="7"/>
  <c r="S1" i="7"/>
  <c r="R1" i="7"/>
  <c r="Q1" i="7"/>
  <c r="P1" i="7"/>
  <c r="O1" i="7"/>
  <c r="N1" i="7"/>
  <c r="M1" i="7"/>
  <c r="L1" i="7"/>
  <c r="K1" i="7"/>
  <c r="J1" i="7"/>
  <c r="I1" i="7"/>
  <c r="H1" i="7"/>
  <c r="G1" i="7"/>
  <c r="F1" i="7"/>
  <c r="E1" i="7"/>
  <c r="D1" i="7"/>
  <c r="C1" i="7"/>
  <c r="C14" i="2" l="1"/>
  <c r="D14" i="2" s="1"/>
  <c r="C13" i="2"/>
  <c r="D15" i="2"/>
  <c r="E15" i="2"/>
  <c r="D16" i="2"/>
  <c r="B18" i="2"/>
  <c r="C18" i="2" l="1"/>
  <c r="D18" i="2" s="1"/>
  <c r="D13" i="2"/>
  <c r="D17" i="2"/>
</calcChain>
</file>

<file path=xl/sharedStrings.xml><?xml version="1.0" encoding="utf-8"?>
<sst xmlns="http://schemas.openxmlformats.org/spreadsheetml/2006/main" count="279" uniqueCount="166">
  <si>
    <t>Brand</t>
  </si>
  <si>
    <t>Model Name</t>
  </si>
  <si>
    <t>Model Number</t>
  </si>
  <si>
    <t>Primary
Deployed
Function</t>
  </si>
  <si>
    <t>Base Type</t>
  </si>
  <si>
    <r>
      <t>P</t>
    </r>
    <r>
      <rPr>
        <b/>
        <vertAlign val="subscript"/>
        <sz val="10"/>
        <rFont val="Arial"/>
        <family val="2"/>
      </rPr>
      <t>SLEEP</t>
    </r>
  </si>
  <si>
    <r>
      <t>P</t>
    </r>
    <r>
      <rPr>
        <b/>
        <vertAlign val="subscript"/>
        <sz val="10"/>
        <rFont val="Arial"/>
        <family val="2"/>
      </rPr>
      <t>APD</t>
    </r>
  </si>
  <si>
    <r>
      <t>P</t>
    </r>
    <r>
      <rPr>
        <b/>
        <vertAlign val="subscript"/>
        <sz val="10"/>
        <rFont val="Arial"/>
        <family val="2"/>
      </rPr>
      <t>DEEP_SLEEP</t>
    </r>
  </si>
  <si>
    <t>Cable</t>
  </si>
  <si>
    <t>Notes</t>
  </si>
  <si>
    <t>CONFIDENTIAL, RESTRICTED BY NDA</t>
  </si>
  <si>
    <t>Service Provider Name:</t>
  </si>
  <si>
    <t xml:space="preserve">Reporting Period: </t>
  </si>
  <si>
    <t>Total Received</t>
  </si>
  <si>
    <t>Thin Client</t>
  </si>
  <si>
    <t>DTA</t>
  </si>
  <si>
    <t>Total</t>
  </si>
  <si>
    <t xml:space="preserve">Number of Compliant STBs </t>
  </si>
  <si>
    <t>% of STBs Compliant</t>
  </si>
  <si>
    <t>DVR</t>
  </si>
  <si>
    <t>Non-DVR</t>
  </si>
  <si>
    <t>Examples - Conversion of multiple DVRs to whole-home DVR, # of DTAs instead of full STBs</t>
  </si>
  <si>
    <t>Advanced Video Processing</t>
  </si>
  <si>
    <t>HD</t>
  </si>
  <si>
    <t>HNI</t>
  </si>
  <si>
    <t>Home Network Interface</t>
  </si>
  <si>
    <t xml:space="preserve">         as of (indicate date the reported number was recorded):</t>
  </si>
  <si>
    <t xml:space="preserve">OPTIONAL Notes on Upgrade Efficiencies: Report transactions that have been fulfilled in more energy-efficient manner than baseline case. </t>
  </si>
  <si>
    <t>STB Category:</t>
  </si>
  <si>
    <t>Description</t>
  </si>
  <si>
    <r>
      <t>T</t>
    </r>
    <r>
      <rPr>
        <b/>
        <vertAlign val="subscript"/>
        <sz val="10"/>
        <rFont val="Arial"/>
        <family val="2"/>
      </rPr>
      <t>SLEEP</t>
    </r>
  </si>
  <si>
    <r>
      <t>T</t>
    </r>
    <r>
      <rPr>
        <b/>
        <vertAlign val="subscript"/>
        <sz val="10"/>
        <rFont val="Arial"/>
        <family val="2"/>
      </rPr>
      <t>APD</t>
    </r>
  </si>
  <si>
    <r>
      <t>T</t>
    </r>
    <r>
      <rPr>
        <b/>
        <vertAlign val="subscript"/>
        <sz val="10"/>
        <rFont val="Arial"/>
        <family val="2"/>
      </rPr>
      <t>DEEP_SLEEP</t>
    </r>
  </si>
  <si>
    <t>Allowance Table</t>
  </si>
  <si>
    <t>Base functionality</t>
  </si>
  <si>
    <t>*</t>
  </si>
  <si>
    <t>A STB whose primary function is to receive television signals from a broadband, hybrid fiber/coaxial, or community cable distribution system with conditional access (CA) and deliver them to a consumer display, thin-client/remote STB, and/or recording device.</t>
  </si>
  <si>
    <t>Satellite</t>
  </si>
  <si>
    <t>A STB whose primary function is to receive television signals from satellites and deliver them to a consumer display, thin-client/remote STB, and/or receiving device.</t>
  </si>
  <si>
    <t>Cable DTA</t>
  </si>
  <si>
    <t>A minimally-configured STB whose primary function is to receive television signals from a broadband, hybrid fiber/coaxial, or community cable distribution system and deliver them to a consumer display and/or recording device.</t>
  </si>
  <si>
    <t>A STB whose primary function is to receive television/video signals encapsulated in IP packets and deliver them to a consumer display, thin-client/remote STB, and/or recording device.</t>
  </si>
  <si>
    <t>A STB that (1) is designed to interface between a Multi-room STB and a TV (or other output device), (2) has no ability to directly interface with a Service Provider, and (3) relies solely on a Multi-room STB for content.  Any STB that meets the definition of a cable, satellite, IP or terrestrial STB is not a thin-client/remote STB.</t>
  </si>
  <si>
    <t>Additional Functionality</t>
  </si>
  <si>
    <t>Short Name</t>
  </si>
  <si>
    <t>Adv Video</t>
  </si>
  <si>
    <t>Digital Video Recorder (DVR)</t>
  </si>
  <si>
    <t>High Definition (HD)</t>
  </si>
  <si>
    <t>Ethernet alone does not provide HNI Allowance</t>
  </si>
  <si>
    <t>Multi-room</t>
  </si>
  <si>
    <r>
      <t>TEC</t>
    </r>
    <r>
      <rPr>
        <b/>
        <vertAlign val="subscript"/>
        <sz val="11"/>
        <rFont val="Calibri"/>
        <family val="2"/>
        <scheme val="minor"/>
      </rPr>
      <t>MEASURED</t>
    </r>
  </si>
  <si>
    <r>
      <t>P</t>
    </r>
    <r>
      <rPr>
        <b/>
        <vertAlign val="subscript"/>
        <sz val="10"/>
        <rFont val="Arial"/>
        <family val="2"/>
      </rPr>
      <t>WATCH_TV</t>
    </r>
  </si>
  <si>
    <r>
      <t>T</t>
    </r>
    <r>
      <rPr>
        <b/>
        <vertAlign val="subscript"/>
        <sz val="10"/>
        <rFont val="Arial"/>
        <family val="2"/>
      </rPr>
      <t>WATCH_TV</t>
    </r>
  </si>
  <si>
    <t>VA Tier 2
(kWh/yr)</t>
  </si>
  <si>
    <t>Comments</t>
  </si>
  <si>
    <t>Per Active AVP Video Decoder up to 2</t>
  </si>
  <si>
    <t>DOCSIS 2.0</t>
  </si>
  <si>
    <t>D2</t>
  </si>
  <si>
    <t>Only D2 or D3 not both</t>
  </si>
  <si>
    <t>DOCSIS 3.0</t>
  </si>
  <si>
    <t>D3</t>
  </si>
  <si>
    <t xml:space="preserve">MoCA HNI </t>
  </si>
  <si>
    <t>M-HNI</t>
  </si>
  <si>
    <t>Shared DVR</t>
  </si>
  <si>
    <t>S-DVR</t>
  </si>
  <si>
    <t>If not taking Multi-room</t>
  </si>
  <si>
    <t>Multi-stream</t>
  </si>
  <si>
    <t>MS</t>
  </si>
  <si>
    <t>For 2 tuner device</t>
  </si>
  <si>
    <t>Multi-stream Additional</t>
  </si>
  <si>
    <t>MS-A</t>
  </si>
  <si>
    <t>For 3-8 tuner device</t>
  </si>
  <si>
    <t>Transcoding Base</t>
  </si>
  <si>
    <t>XCD</t>
  </si>
  <si>
    <t>Transcoding Additional</t>
  </si>
  <si>
    <t>XCD-A</t>
  </si>
  <si>
    <t>WiFi HNI</t>
  </si>
  <si>
    <t>W-HNI</t>
  </si>
  <si>
    <t>MIMO WiFi HNI 2.4</t>
  </si>
  <si>
    <t>MIMO-2.4</t>
  </si>
  <si>
    <t>Must enter the number of spatial streams at 2.4 GHz</t>
  </si>
  <si>
    <t>MIMO WiFi HNI 5</t>
  </si>
  <si>
    <t>MIMO-5</t>
  </si>
  <si>
    <t>Must enter the number of spatial streams at 5 GHz</t>
  </si>
  <si>
    <t>Routing</t>
  </si>
  <si>
    <t>RTG</t>
  </si>
  <si>
    <t xml:space="preserve">For Reference, the VA Tier 2 Timing Equation is Provided Here </t>
  </si>
  <si>
    <t>APD Enabled by Default</t>
  </si>
  <si>
    <t xml:space="preserve">Automatic DEEP SLEEP </t>
  </si>
  <si>
    <r>
      <t>T</t>
    </r>
    <r>
      <rPr>
        <b/>
        <vertAlign val="subscript"/>
        <sz val="10"/>
        <color theme="1"/>
        <rFont val="Arial"/>
        <family val="2"/>
      </rPr>
      <t>WATCH_TV</t>
    </r>
  </si>
  <si>
    <r>
      <t>T</t>
    </r>
    <r>
      <rPr>
        <b/>
        <vertAlign val="subscript"/>
        <sz val="10"/>
        <color theme="1"/>
        <rFont val="Arial"/>
        <family val="2"/>
      </rPr>
      <t>SLEEP</t>
    </r>
  </si>
  <si>
    <r>
      <t>T</t>
    </r>
    <r>
      <rPr>
        <b/>
        <vertAlign val="subscript"/>
        <sz val="10"/>
        <color theme="1"/>
        <rFont val="Arial"/>
        <family val="2"/>
      </rPr>
      <t>APD</t>
    </r>
  </si>
  <si>
    <r>
      <t>T</t>
    </r>
    <r>
      <rPr>
        <b/>
        <vertAlign val="subscript"/>
        <sz val="10"/>
        <color theme="1"/>
        <rFont val="Arial"/>
        <family val="2"/>
      </rPr>
      <t>DEEP SLEEP</t>
    </r>
  </si>
  <si>
    <r>
      <t>(14 ≥  T</t>
    </r>
    <r>
      <rPr>
        <b/>
        <vertAlign val="subscript"/>
        <sz val="10"/>
        <color theme="1"/>
        <rFont val="Arial"/>
        <family val="2"/>
      </rPr>
      <t>SLEEP</t>
    </r>
    <r>
      <rPr>
        <b/>
        <sz val="10"/>
        <color theme="1"/>
        <rFont val="Arial"/>
        <family val="2"/>
      </rPr>
      <t xml:space="preserve"> ≥  5)</t>
    </r>
  </si>
  <si>
    <r>
      <t>(10 ≥ T</t>
    </r>
    <r>
      <rPr>
        <b/>
        <vertAlign val="subscript"/>
        <sz val="10"/>
        <color theme="1"/>
        <rFont val="Arial"/>
        <family val="2"/>
      </rPr>
      <t>SLEEP</t>
    </r>
    <r>
      <rPr>
        <b/>
        <sz val="10"/>
        <color theme="1"/>
        <rFont val="Arial"/>
        <family val="2"/>
      </rPr>
      <t xml:space="preserve"> ≥ 6)</t>
    </r>
  </si>
  <si>
    <r>
      <t>(9 ≥  T</t>
    </r>
    <r>
      <rPr>
        <b/>
        <vertAlign val="subscript"/>
        <sz val="10"/>
        <color theme="1"/>
        <rFont val="Arial"/>
        <family val="2"/>
      </rPr>
      <t>APD</t>
    </r>
    <r>
      <rPr>
        <b/>
        <sz val="10"/>
        <color theme="1"/>
        <rFont val="Arial"/>
        <family val="2"/>
      </rPr>
      <t xml:space="preserve"> ≥  7)</t>
    </r>
  </si>
  <si>
    <r>
      <t>(T</t>
    </r>
    <r>
      <rPr>
        <b/>
        <vertAlign val="subscript"/>
        <sz val="10"/>
        <color theme="1"/>
        <rFont val="Arial"/>
        <family val="2"/>
      </rPr>
      <t>DEEP SLEEP</t>
    </r>
    <r>
      <rPr>
        <b/>
        <sz val="10"/>
        <color theme="1"/>
        <rFont val="Arial"/>
        <family val="2"/>
      </rPr>
      <t xml:space="preserve"> ≤ 4 h)</t>
    </r>
  </si>
  <si>
    <t>NO</t>
  </si>
  <si>
    <t>YES</t>
  </si>
  <si>
    <r>
      <t>10 – T</t>
    </r>
    <r>
      <rPr>
        <b/>
        <vertAlign val="subscript"/>
        <sz val="10"/>
        <color theme="1"/>
        <rFont val="Arial"/>
        <family val="2"/>
      </rPr>
      <t>DEEP</t>
    </r>
    <r>
      <rPr>
        <b/>
        <sz val="10"/>
        <color theme="1"/>
        <rFont val="Arial"/>
        <family val="2"/>
      </rPr>
      <t xml:space="preserve"> </t>
    </r>
    <r>
      <rPr>
        <b/>
        <vertAlign val="subscript"/>
        <sz val="10"/>
        <color theme="1"/>
        <rFont val="Arial"/>
        <family val="2"/>
      </rPr>
      <t>SLEEP</t>
    </r>
  </si>
  <si>
    <t>DEEP SLEEP as-deployed duration</t>
  </si>
  <si>
    <r>
      <t>7 – ((4-T</t>
    </r>
    <r>
      <rPr>
        <b/>
        <vertAlign val="subscript"/>
        <sz val="10"/>
        <color theme="1"/>
        <rFont val="Arial"/>
        <family val="2"/>
      </rPr>
      <t>APD_ON_to_SLEEP</t>
    </r>
    <r>
      <rPr>
        <b/>
        <sz val="10"/>
        <color theme="1"/>
        <rFont val="Arial"/>
        <family val="2"/>
      </rPr>
      <t>)/2)</t>
    </r>
  </si>
  <si>
    <r>
      <t>7+ ((4-T</t>
    </r>
    <r>
      <rPr>
        <b/>
        <vertAlign val="subscript"/>
        <sz val="10"/>
        <color theme="1"/>
        <rFont val="Arial"/>
        <family val="2"/>
      </rPr>
      <t>APD_ON_to_SLEEP</t>
    </r>
    <r>
      <rPr>
        <b/>
        <sz val="10"/>
        <color theme="1"/>
        <rFont val="Arial"/>
        <family val="2"/>
      </rPr>
      <t>)/2)</t>
    </r>
  </si>
  <si>
    <r>
      <t>10 - T</t>
    </r>
    <r>
      <rPr>
        <b/>
        <vertAlign val="subscript"/>
        <sz val="10"/>
        <color theme="1"/>
        <rFont val="Arial"/>
        <family val="2"/>
      </rPr>
      <t>DEEP SLEEP</t>
    </r>
  </si>
  <si>
    <r>
      <t>7 + ((4-T</t>
    </r>
    <r>
      <rPr>
        <b/>
        <vertAlign val="subscript"/>
        <sz val="10"/>
        <color theme="1"/>
        <rFont val="Arial"/>
        <family val="2"/>
      </rPr>
      <t>APD_ON_to_SLEEP</t>
    </r>
    <r>
      <rPr>
        <b/>
        <sz val="10"/>
        <color theme="1"/>
        <rFont val="Arial"/>
        <family val="2"/>
      </rPr>
      <t>)/2)</t>
    </r>
  </si>
  <si>
    <r>
      <t>TEC</t>
    </r>
    <r>
      <rPr>
        <b/>
        <vertAlign val="subscript"/>
        <sz val="14"/>
        <color theme="1"/>
        <rFont val="Calibri"/>
        <family val="2"/>
        <scheme val="minor"/>
      </rPr>
      <t>MEASURED</t>
    </r>
    <r>
      <rPr>
        <b/>
        <sz val="14"/>
        <color theme="1"/>
        <rFont val="Calibri"/>
        <family val="2"/>
        <scheme val="minor"/>
      </rPr>
      <t xml:space="preserve"> = 0.365 [(T</t>
    </r>
    <r>
      <rPr>
        <b/>
        <vertAlign val="subscript"/>
        <sz val="14"/>
        <color theme="1"/>
        <rFont val="Calibri"/>
        <family val="2"/>
        <scheme val="minor"/>
      </rPr>
      <t>WATCH_TV</t>
    </r>
    <r>
      <rPr>
        <b/>
        <sz val="14"/>
        <color theme="1"/>
        <rFont val="Calibri"/>
        <family val="2"/>
        <scheme val="minor"/>
      </rPr>
      <t xml:space="preserve"> ×P</t>
    </r>
    <r>
      <rPr>
        <b/>
        <vertAlign val="subscript"/>
        <sz val="14"/>
        <color theme="1"/>
        <rFont val="Calibri"/>
        <family val="2"/>
        <scheme val="minor"/>
      </rPr>
      <t>WATCH_TV</t>
    </r>
    <r>
      <rPr>
        <b/>
        <sz val="14"/>
        <color theme="1"/>
        <rFont val="Calibri"/>
        <family val="2"/>
        <scheme val="minor"/>
      </rPr>
      <t>) + (T</t>
    </r>
    <r>
      <rPr>
        <b/>
        <vertAlign val="subscript"/>
        <sz val="14"/>
        <color theme="1"/>
        <rFont val="Calibri"/>
        <family val="2"/>
        <scheme val="minor"/>
      </rPr>
      <t>SLEEP</t>
    </r>
    <r>
      <rPr>
        <b/>
        <sz val="14"/>
        <color theme="1"/>
        <rFont val="Calibri"/>
        <family val="2"/>
        <scheme val="minor"/>
      </rPr>
      <t>×P</t>
    </r>
    <r>
      <rPr>
        <b/>
        <vertAlign val="subscript"/>
        <sz val="14"/>
        <color theme="1"/>
        <rFont val="Calibri"/>
        <family val="2"/>
        <scheme val="minor"/>
      </rPr>
      <t>SLEEP</t>
    </r>
    <r>
      <rPr>
        <b/>
        <sz val="14"/>
        <color theme="1"/>
        <rFont val="Calibri"/>
        <family val="2"/>
        <scheme val="minor"/>
      </rPr>
      <t>) + (T</t>
    </r>
    <r>
      <rPr>
        <b/>
        <vertAlign val="subscript"/>
        <sz val="14"/>
        <color theme="1"/>
        <rFont val="Calibri"/>
        <family val="2"/>
        <scheme val="minor"/>
      </rPr>
      <t>APD</t>
    </r>
    <r>
      <rPr>
        <b/>
        <sz val="14"/>
        <color theme="1"/>
        <rFont val="Calibri"/>
        <family val="2"/>
        <scheme val="minor"/>
      </rPr>
      <t>× P</t>
    </r>
    <r>
      <rPr>
        <b/>
        <vertAlign val="subscript"/>
        <sz val="14"/>
        <color theme="1"/>
        <rFont val="Calibri"/>
        <family val="2"/>
        <scheme val="minor"/>
      </rPr>
      <t>APD</t>
    </r>
    <r>
      <rPr>
        <b/>
        <sz val="14"/>
        <color theme="1"/>
        <rFont val="Calibri"/>
        <family val="2"/>
        <scheme val="minor"/>
      </rPr>
      <t>)  + (T</t>
    </r>
    <r>
      <rPr>
        <b/>
        <vertAlign val="subscript"/>
        <sz val="14"/>
        <color theme="1"/>
        <rFont val="Calibri"/>
        <family val="2"/>
        <scheme val="minor"/>
      </rPr>
      <t>DEEP_SLEEP</t>
    </r>
    <r>
      <rPr>
        <b/>
        <sz val="14"/>
        <color theme="1"/>
        <rFont val="Calibri"/>
        <family val="2"/>
        <scheme val="minor"/>
      </rPr>
      <t>×P</t>
    </r>
    <r>
      <rPr>
        <b/>
        <vertAlign val="subscript"/>
        <sz val="14"/>
        <color theme="1"/>
        <rFont val="Calibri"/>
        <family val="2"/>
        <scheme val="minor"/>
      </rPr>
      <t>DEEP_SLEEP</t>
    </r>
    <r>
      <rPr>
        <b/>
        <sz val="14"/>
        <color theme="1"/>
        <rFont val="Calibri"/>
        <family val="2"/>
        <scheme val="minor"/>
      </rPr>
      <t>)]</t>
    </r>
  </si>
  <si>
    <t>This template should work for Excel for both Windows and Mac, versions 2007 and above</t>
  </si>
  <si>
    <t>Fill In the Service Provider information on the Totals Tab</t>
  </si>
  <si>
    <t>Add any notes about additional alternate energy credits</t>
  </si>
  <si>
    <r>
      <t>TEC</t>
    </r>
    <r>
      <rPr>
        <b/>
        <vertAlign val="subscript"/>
        <sz val="11"/>
        <rFont val="Calibri"/>
        <family val="2"/>
        <scheme val="minor"/>
      </rPr>
      <t>MAX Tier 2</t>
    </r>
  </si>
  <si>
    <t>The STB worksheets are locked for your protection, all the fields that require your input are editable</t>
  </si>
  <si>
    <t>Deep Sleep (hrs)</t>
  </si>
  <si>
    <r>
      <t>TEC</t>
    </r>
    <r>
      <rPr>
        <b/>
        <vertAlign val="subscript"/>
        <sz val="11"/>
        <rFont val="Calibri"/>
        <family val="2"/>
        <scheme val="minor"/>
      </rPr>
      <t>AS_REPORTED</t>
    </r>
  </si>
  <si>
    <t>APD (hrs)</t>
  </si>
  <si>
    <r>
      <t>P</t>
    </r>
    <r>
      <rPr>
        <vertAlign val="subscript"/>
        <sz val="11"/>
        <color theme="1"/>
        <rFont val="Calibri"/>
        <family val="2"/>
        <scheme val="minor"/>
      </rPr>
      <t>SLEEP</t>
    </r>
    <r>
      <rPr>
        <sz val="11"/>
        <color theme="1"/>
        <rFont val="Calibri"/>
        <family val="2"/>
        <scheme val="minor"/>
      </rPr>
      <t xml:space="preserve"> must be recorded.  If the device does not have a sleep mode, use the Power On value.  TEC</t>
    </r>
    <r>
      <rPr>
        <vertAlign val="subscript"/>
        <sz val="11"/>
        <color theme="1"/>
        <rFont val="Calibri"/>
        <family val="2"/>
        <scheme val="minor"/>
      </rPr>
      <t>MEASURED</t>
    </r>
    <r>
      <rPr>
        <sz val="11"/>
        <color theme="1"/>
        <rFont val="Calibri"/>
        <family val="2"/>
        <scheme val="minor"/>
      </rPr>
      <t xml:space="preserve"> will show "Incomplete" until you have filled in the required sleep measurements</t>
    </r>
  </si>
  <si>
    <t>CableCARD (up to 2) or Downloadable CAS</t>
  </si>
  <si>
    <t>Up to and including 8x4 configuration</t>
  </si>
  <si>
    <t>Weighted TEC Average (kWh/yr)</t>
  </si>
  <si>
    <t>High Efficiency Video Processing</t>
  </si>
  <si>
    <t>HEVP</t>
  </si>
  <si>
    <t>Once per device</t>
  </si>
  <si>
    <t>Ultra High Definition - 4K</t>
  </si>
  <si>
    <t>UHD-4</t>
  </si>
  <si>
    <t>Telephony</t>
  </si>
  <si>
    <r>
      <t>TEC</t>
    </r>
    <r>
      <rPr>
        <b/>
        <vertAlign val="subscript"/>
        <sz val="11"/>
        <rFont val="Calibri"/>
        <family val="2"/>
        <scheme val="minor"/>
      </rPr>
      <t>MAX WITH NEW FEATURES</t>
    </r>
  </si>
  <si>
    <t>New Feature Allowances</t>
  </si>
  <si>
    <t xml:space="preserve">Enter STB-specific information on the STB Tier 2 worksheet </t>
  </si>
  <si>
    <t>Enter a value between 1 and 4 for the number of hours for the AS INSTALLED setting for APD and Deep Sleep, leave blank if not supported</t>
  </si>
  <si>
    <t>a. DTA base type shall only use the HD, AVP, UHD-4, HEVP, and HNI allowances if applicable</t>
  </si>
  <si>
    <t>b. TC base type shall only use the HD, AVP, UHD-4, HEVP, RTG, HNI, WiFi HNI, MoCA HNI, and MIMO WiFi allowances if applicable.</t>
  </si>
  <si>
    <t>WiFi Access Point</t>
  </si>
  <si>
    <t>AP</t>
  </si>
  <si>
    <t>Cannot take the AP allowance if taking the Routing allowance</t>
  </si>
  <si>
    <t>TELE</t>
  </si>
  <si>
    <t>IP</t>
  </si>
  <si>
    <t>Fill in the STB Models Tier 2 Worksheet</t>
  </si>
  <si>
    <t>Enter NUMBERS ONLY in the cells (valid values are blank, 0, or a whole number, except for the APD and Deep Sleep, which could be a decimal number)</t>
  </si>
  <si>
    <t>If you need to remove a value in a field, either delete or right-click and select "Clear Contents"</t>
  </si>
  <si>
    <t xml:space="preserve">        If you do enter values for new features, include a description and proposed allowance for each new feature in the notes column.</t>
  </si>
  <si>
    <t>Enter only an '1' in the DOCSIS 2.0 or 3.0 columns, not both</t>
  </si>
  <si>
    <t>Pass?</t>
  </si>
  <si>
    <t>Quantity Received</t>
  </si>
  <si>
    <t>Multi-Service Gateway</t>
  </si>
  <si>
    <t>Tier 2 Allowances</t>
  </si>
  <si>
    <t>Tier 2 Calculations</t>
  </si>
  <si>
    <t>Rows 4-100 are for entering STB information, do NOT insert rows in this range</t>
  </si>
  <si>
    <t>NOTE: There are hidden tabs in this worksheet!  The calculations are now performed on separate tabs that are hidden to avoid confusion.</t>
  </si>
  <si>
    <t>If you need to see the calculations or the allowances, you can right-click on any tab and select Unhide to see the list of hidden sheets.</t>
  </si>
  <si>
    <t>The shaded cells are locked and contain formulas. You will not need to enter any information in the shaded cells.</t>
  </si>
  <si>
    <r>
      <t>TEC</t>
    </r>
    <r>
      <rPr>
        <vertAlign val="subscript"/>
        <sz val="11"/>
        <color theme="1"/>
        <rFont val="Calibri"/>
        <family val="2"/>
        <scheme val="minor"/>
      </rPr>
      <t>MEASURED</t>
    </r>
    <r>
      <rPr>
        <sz val="11"/>
        <color theme="1"/>
        <rFont val="Calibri"/>
        <family val="2"/>
        <scheme val="minor"/>
      </rPr>
      <t xml:space="preserve"> is the calculated TEC using the reported power measurements and TEC calculation per the relevant test method</t>
    </r>
  </si>
  <si>
    <t>In the Adv Video column, enter a '1' if just one video decoder is active during test, enter '2' if two video decoders are active (e.g. for PIP)</t>
  </si>
  <si>
    <t>In the CableCARD column, enter a '1' if just one CableCARD is installed, or '2' for two CableCards</t>
  </si>
  <si>
    <t>CableCARD</t>
  </si>
  <si>
    <t>In the XCD-A column, enter the number of transcoders active during test (from 1 to 5)</t>
  </si>
  <si>
    <t>In the MIMO-2.4 and MIMO-5 columns, enter the number of spatial streams the WiFi supports at 2.4GHz and 5GHz respectively</t>
  </si>
  <si>
    <t>Enter a '1' in the RTG (Routing) column ONLY if the device supports HSD function and IP routing within the home for service other than video</t>
  </si>
  <si>
    <t>If the device has any new features with allowances to claim, enter the sum of the new feature allowances in the New Feature Allowances column.  A new TEC max will automatically be calculated.</t>
  </si>
  <si>
    <t>Number of residential video subscribers served:</t>
  </si>
  <si>
    <t>Instructions for Completing the CEEVA Reporting Template</t>
  </si>
  <si>
    <t>The STB Totals, and Weighted Averages will be automatically populated based on quantities received entered in the STB Models Tier 2 tab</t>
  </si>
  <si>
    <t>The Tier 2 Calculations sheet is password protected - there should be no reason to unprotect this sheet as no editing occurs on this sheet.</t>
  </si>
  <si>
    <t>Questions about the Allowances?  Details about the Tier 2 Allowances are documented in the (hidden) Allowances pages.  Unhide and reference those for more details about how to use them.</t>
  </si>
  <si>
    <r>
      <t xml:space="preserve">    (Note: the Pass column will not be updated until the TEC</t>
    </r>
    <r>
      <rPr>
        <vertAlign val="subscript"/>
        <sz val="11"/>
        <color theme="1"/>
        <rFont val="Calibri (Body)"/>
      </rPr>
      <t>AS_REPORTED</t>
    </r>
    <r>
      <rPr>
        <sz val="11"/>
        <color theme="1"/>
        <rFont val="Calibri"/>
        <family val="2"/>
        <scheme val="minor"/>
      </rPr>
      <t xml:space="preserve"> value is entered.)</t>
    </r>
  </si>
  <si>
    <r>
      <t>TEC</t>
    </r>
    <r>
      <rPr>
        <vertAlign val="subscript"/>
        <sz val="11"/>
        <color theme="1"/>
        <rFont val="Calibri"/>
        <family val="2"/>
        <scheme val="minor"/>
      </rPr>
      <t>AS_REPORTED</t>
    </r>
    <r>
      <rPr>
        <sz val="11"/>
        <color theme="1"/>
        <rFont val="Calibri"/>
        <family val="2"/>
        <scheme val="minor"/>
      </rPr>
      <t xml:space="preserve"> is the value used in the Independent Aggregator Annual Report.  The Service Provider may choose to report a higher TEC value than the calculated result.</t>
    </r>
  </si>
  <si>
    <t>CEEVA STB Report Tier 2</t>
  </si>
  <si>
    <t>CEEVA ANNUAL REPORT for 2022 Reporting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</si>
</sst>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sz val="10"/>
      <name val="Arial"/>
      <family val="2"/>
    </font>
    <font>
      <b/>
      <vertAlign val="subscript"/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vertAlign val="subscript"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vertAlign val="subscript"/>
      <sz val="11"/>
      <color theme="1"/>
      <name val="Calibri (Body)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9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62">
    <xf numFmtId="0" fontId="0" fillId="0" borderId="0" xfId="0"/>
    <xf numFmtId="10" fontId="0" fillId="0" borderId="1" xfId="5" applyNumberFormat="1" applyFont="1" applyBorder="1" applyProtection="1"/>
    <xf numFmtId="0" fontId="11" fillId="0" borderId="1" xfId="0" applyFont="1" applyBorder="1" applyProtection="1">
      <protection locked="0"/>
    </xf>
    <xf numFmtId="0" fontId="11" fillId="0" borderId="2" xfId="0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1" fillId="0" borderId="3" xfId="0" applyFont="1" applyBorder="1" applyAlignment="1" applyProtection="1">
      <protection locked="0"/>
    </xf>
    <xf numFmtId="0" fontId="11" fillId="0" borderId="3" xfId="0" applyFont="1" applyBorder="1" applyAlignment="1"/>
    <xf numFmtId="0" fontId="11" fillId="0" borderId="2" xfId="0" applyFont="1" applyBorder="1" applyAlignment="1" applyProtection="1">
      <protection locked="0"/>
    </xf>
    <xf numFmtId="0" fontId="11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1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protection locked="0"/>
    </xf>
    <xf numFmtId="0" fontId="3" fillId="0" borderId="0" xfId="34" applyFont="1" applyProtection="1">
      <protection locked="0"/>
    </xf>
    <xf numFmtId="0" fontId="3" fillId="0" borderId="0" xfId="34" applyFont="1" applyAlignment="1" applyProtection="1">
      <alignment horizontal="center" wrapText="1"/>
      <protection locked="0"/>
    </xf>
    <xf numFmtId="0" fontId="3" fillId="0" borderId="0" xfId="34" applyFont="1" applyAlignment="1" applyProtection="1">
      <alignment horizontal="center"/>
      <protection locked="0"/>
    </xf>
    <xf numFmtId="2" fontId="3" fillId="0" borderId="0" xfId="34" applyNumberFormat="1" applyFont="1" applyAlignment="1" applyProtection="1">
      <alignment horizontal="center"/>
      <protection locked="0"/>
    </xf>
    <xf numFmtId="0" fontId="3" fillId="0" borderId="0" xfId="34" applyFont="1" applyAlignment="1" applyProtection="1">
      <alignment horizontal="center"/>
    </xf>
    <xf numFmtId="2" fontId="3" fillId="0" borderId="0" xfId="34" applyNumberFormat="1" applyFont="1" applyAlignment="1" applyProtection="1">
      <alignment horizontal="center"/>
    </xf>
    <xf numFmtId="0" fontId="3" fillId="0" borderId="0" xfId="34" applyFont="1" applyAlignment="1" applyProtection="1">
      <alignment wrapText="1"/>
      <protection locked="0"/>
    </xf>
    <xf numFmtId="0" fontId="3" fillId="0" borderId="0" xfId="34" applyFont="1" applyAlignment="1" applyProtection="1">
      <alignment wrapText="1"/>
    </xf>
    <xf numFmtId="0" fontId="3" fillId="0" borderId="0" xfId="34" applyFont="1" applyProtection="1"/>
    <xf numFmtId="0" fontId="5" fillId="0" borderId="4" xfId="34" applyFont="1" applyBorder="1" applyAlignment="1" applyProtection="1">
      <alignment horizontal="center" vertical="center" wrapText="1"/>
      <protection locked="0"/>
    </xf>
    <xf numFmtId="0" fontId="5" fillId="0" borderId="5" xfId="34" applyFont="1" applyBorder="1" applyAlignment="1" applyProtection="1">
      <alignment horizontal="center" vertical="center" wrapText="1"/>
      <protection locked="0"/>
    </xf>
    <xf numFmtId="0" fontId="5" fillId="0" borderId="5" xfId="34" applyFont="1" applyBorder="1" applyAlignment="1" applyProtection="1">
      <alignment horizontal="center" vertical="center" wrapText="1"/>
    </xf>
    <xf numFmtId="2" fontId="7" fillId="0" borderId="5" xfId="34" applyNumberFormat="1" applyFont="1" applyBorder="1" applyAlignment="1" applyProtection="1">
      <alignment horizontal="center" vertical="center" wrapText="1"/>
      <protection locked="0"/>
    </xf>
    <xf numFmtId="0" fontId="7" fillId="0" borderId="5" xfId="34" applyFont="1" applyBorder="1" applyAlignment="1" applyProtection="1">
      <alignment horizontal="center" vertical="center" wrapText="1"/>
      <protection locked="0"/>
    </xf>
    <xf numFmtId="2" fontId="5" fillId="0" borderId="5" xfId="34" applyNumberFormat="1" applyFont="1" applyBorder="1" applyAlignment="1" applyProtection="1">
      <alignment horizontal="center" vertical="center" wrapText="1"/>
    </xf>
    <xf numFmtId="0" fontId="5" fillId="0" borderId="6" xfId="34" applyFont="1" applyBorder="1" applyAlignment="1" applyProtection="1">
      <alignment horizontal="center" vertical="center" wrapText="1"/>
      <protection locked="0"/>
    </xf>
    <xf numFmtId="0" fontId="3" fillId="0" borderId="0" xfId="34" applyFont="1" applyAlignment="1" applyProtection="1">
      <alignment horizontal="center" vertical="center" wrapText="1"/>
    </xf>
    <xf numFmtId="0" fontId="3" fillId="0" borderId="0" xfId="34" applyFont="1" applyAlignment="1" applyProtection="1">
      <alignment vertical="center" wrapText="1"/>
    </xf>
    <xf numFmtId="0" fontId="3" fillId="0" borderId="0" xfId="34" quotePrefix="1" applyFont="1" applyAlignment="1" applyProtection="1">
      <alignment wrapText="1"/>
      <protection locked="0"/>
    </xf>
    <xf numFmtId="0" fontId="4" fillId="0" borderId="1" xfId="34" applyFont="1" applyBorder="1" applyAlignment="1">
      <alignment horizontal="center" vertical="center" wrapText="1"/>
    </xf>
    <xf numFmtId="0" fontId="4" fillId="0" borderId="1" xfId="34" applyFont="1" applyBorder="1" applyAlignment="1">
      <alignment horizontal="center" wrapText="1"/>
    </xf>
    <xf numFmtId="0" fontId="12" fillId="0" borderId="0" xfId="34" applyAlignment="1">
      <alignment horizontal="center" wrapText="1"/>
    </xf>
    <xf numFmtId="0" fontId="12" fillId="0" borderId="0" xfId="34" applyAlignment="1">
      <alignment vertical="top" wrapText="1"/>
    </xf>
    <xf numFmtId="0" fontId="12" fillId="0" borderId="1" xfId="34" applyBorder="1"/>
    <xf numFmtId="0" fontId="12" fillId="0" borderId="0" xfId="34"/>
    <xf numFmtId="0" fontId="12" fillId="0" borderId="1" xfId="34" applyBorder="1" applyAlignment="1">
      <alignment vertical="center"/>
    </xf>
    <xf numFmtId="0" fontId="12" fillId="0" borderId="1" xfId="34" applyBorder="1" applyAlignment="1">
      <alignment horizontal="center" vertical="center"/>
    </xf>
    <xf numFmtId="0" fontId="12" fillId="0" borderId="1" xfId="34" applyBorder="1" applyAlignment="1">
      <alignment horizontal="center" vertical="center" wrapText="1"/>
    </xf>
    <xf numFmtId="0" fontId="12" fillId="0" borderId="1" xfId="34" applyBorder="1" applyAlignment="1">
      <alignment vertical="center" wrapText="1"/>
    </xf>
    <xf numFmtId="0" fontId="12" fillId="0" borderId="0" xfId="34" applyAlignment="1">
      <alignment vertical="center"/>
    </xf>
    <xf numFmtId="0" fontId="12" fillId="0" borderId="0" xfId="34" applyAlignment="1">
      <alignment horizontal="center" vertical="center"/>
    </xf>
    <xf numFmtId="0" fontId="12" fillId="0" borderId="0" xfId="34" applyAlignment="1">
      <alignment horizontal="center" vertical="center" wrapText="1"/>
    </xf>
    <xf numFmtId="0" fontId="12" fillId="0" borderId="0" xfId="34" applyAlignment="1">
      <alignment vertical="center" wrapText="1"/>
    </xf>
    <xf numFmtId="0" fontId="12" fillId="0" borderId="0" xfId="34" applyAlignment="1">
      <alignment horizontal="center"/>
    </xf>
    <xf numFmtId="0" fontId="12" fillId="0" borderId="0" xfId="34" applyAlignment="1">
      <alignment wrapText="1"/>
    </xf>
    <xf numFmtId="0" fontId="4" fillId="0" borderId="1" xfId="34" applyFont="1" applyBorder="1"/>
    <xf numFmtId="0" fontId="12" fillId="0" borderId="1" xfId="34" applyBorder="1" applyAlignment="1">
      <alignment horizontal="center"/>
    </xf>
    <xf numFmtId="0" fontId="12" fillId="0" borderId="1" xfId="34" applyBorder="1" applyAlignment="1">
      <alignment wrapText="1"/>
    </xf>
    <xf numFmtId="0" fontId="12" fillId="0" borderId="0" xfId="34" applyBorder="1" applyAlignment="1">
      <alignment wrapText="1"/>
    </xf>
    <xf numFmtId="0" fontId="13" fillId="0" borderId="0" xfId="34" applyFont="1"/>
    <xf numFmtId="0" fontId="14" fillId="2" borderId="10" xfId="34" applyFont="1" applyFill="1" applyBorder="1" applyAlignment="1">
      <alignment horizontal="center" vertical="center" wrapText="1"/>
    </xf>
    <xf numFmtId="0" fontId="14" fillId="2" borderId="12" xfId="34" applyFont="1" applyFill="1" applyBorder="1" applyAlignment="1">
      <alignment horizontal="center" vertical="center" wrapText="1"/>
    </xf>
    <xf numFmtId="0" fontId="14" fillId="2" borderId="14" xfId="34" applyFont="1" applyFill="1" applyBorder="1" applyAlignment="1">
      <alignment horizontal="center" vertical="center" wrapText="1"/>
    </xf>
    <xf numFmtId="0" fontId="14" fillId="0" borderId="13" xfId="34" applyFont="1" applyBorder="1" applyAlignment="1">
      <alignment horizontal="center" vertical="center" wrapText="1"/>
    </xf>
    <xf numFmtId="0" fontId="14" fillId="0" borderId="14" xfId="34" applyFont="1" applyBorder="1" applyAlignment="1">
      <alignment horizontal="center" vertical="center" wrapText="1"/>
    </xf>
    <xf numFmtId="0" fontId="19" fillId="3" borderId="0" xfId="34" applyFont="1" applyFill="1" applyAlignment="1" applyProtection="1">
      <alignment horizontal="left"/>
      <protection locked="0"/>
    </xf>
    <xf numFmtId="0" fontId="3" fillId="3" borderId="0" xfId="34" applyFont="1" applyFill="1" applyAlignment="1" applyProtection="1">
      <alignment horizontal="center"/>
      <protection locked="0"/>
    </xf>
    <xf numFmtId="0" fontId="3" fillId="3" borderId="0" xfId="34" applyFont="1" applyFill="1" applyProtection="1">
      <protection locked="0"/>
    </xf>
    <xf numFmtId="0" fontId="3" fillId="3" borderId="0" xfId="34" applyFont="1" applyFill="1" applyAlignment="1" applyProtection="1">
      <alignment horizontal="center" wrapText="1"/>
      <protection locked="0"/>
    </xf>
    <xf numFmtId="2" fontId="3" fillId="3" borderId="0" xfId="34" applyNumberFormat="1" applyFont="1" applyFill="1" applyAlignment="1" applyProtection="1">
      <alignment horizontal="center"/>
      <protection locked="0"/>
    </xf>
    <xf numFmtId="0" fontId="3" fillId="3" borderId="0" xfId="34" applyFont="1" applyFill="1" applyAlignment="1" applyProtection="1">
      <alignment wrapText="1"/>
      <protection locked="0"/>
    </xf>
    <xf numFmtId="0" fontId="0" fillId="0" borderId="1" xfId="0" applyFont="1" applyBorder="1" applyProtection="1"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1" xfId="0" applyFont="1" applyBorder="1" applyAlignment="1" applyProtection="1">
      <protection locked="0"/>
    </xf>
    <xf numFmtId="0" fontId="1" fillId="0" borderId="1" xfId="34" applyFont="1" applyBorder="1" applyAlignment="1">
      <alignment horizontal="center" vertical="center"/>
    </xf>
    <xf numFmtId="0" fontId="12" fillId="0" borderId="1" xfId="34" applyBorder="1" applyAlignment="1">
      <alignment wrapText="1"/>
    </xf>
    <xf numFmtId="0" fontId="4" fillId="0" borderId="0" xfId="34" applyFont="1" applyAlignment="1"/>
    <xf numFmtId="0" fontId="4" fillId="0" borderId="0" xfId="34" applyFont="1" applyBorder="1" applyAlignment="1">
      <alignment horizontal="center" wrapText="1"/>
    </xf>
    <xf numFmtId="0" fontId="12" fillId="0" borderId="0" xfId="34" applyBorder="1" applyAlignment="1">
      <alignment horizontal="center" vertical="center"/>
    </xf>
    <xf numFmtId="0" fontId="12" fillId="0" borderId="0" xfId="34" applyBorder="1" applyAlignment="1">
      <alignment vertical="center" wrapText="1"/>
    </xf>
    <xf numFmtId="0" fontId="1" fillId="0" borderId="1" xfId="34" applyFont="1" applyBorder="1"/>
    <xf numFmtId="0" fontId="1" fillId="0" borderId="1" xfId="34" applyFont="1" applyBorder="1" applyAlignment="1">
      <alignment wrapText="1"/>
    </xf>
    <xf numFmtId="1" fontId="3" fillId="0" borderId="0" xfId="34" applyNumberFormat="1" applyFont="1" applyAlignment="1" applyProtection="1">
      <alignment horizontal="center"/>
      <protection locked="0"/>
    </xf>
    <xf numFmtId="1" fontId="3" fillId="0" borderId="0" xfId="34" applyNumberFormat="1" applyFont="1" applyAlignment="1" applyProtection="1">
      <alignment horizontal="center"/>
    </xf>
    <xf numFmtId="0" fontId="1" fillId="0" borderId="0" xfId="34" applyFont="1"/>
    <xf numFmtId="0" fontId="5" fillId="0" borderId="5" xfId="34" applyNumberFormat="1" applyFont="1" applyBorder="1" applyAlignment="1" applyProtection="1">
      <alignment horizontal="center" vertical="center" textRotation="90" wrapText="1"/>
      <protection locked="0"/>
    </xf>
    <xf numFmtId="0" fontId="5" fillId="0" borderId="5" xfId="34" applyFont="1" applyBorder="1" applyAlignment="1" applyProtection="1">
      <alignment horizontal="center" vertical="center" textRotation="90" wrapText="1"/>
      <protection locked="0"/>
    </xf>
    <xf numFmtId="0" fontId="5" fillId="0" borderId="5" xfId="34" applyFont="1" applyBorder="1" applyAlignment="1" applyProtection="1">
      <alignment horizontal="center" vertical="center" textRotation="90" wrapText="1"/>
    </xf>
    <xf numFmtId="0" fontId="1" fillId="0" borderId="1" xfId="34" applyFont="1" applyBorder="1" applyAlignment="1">
      <alignment vertical="center"/>
    </xf>
    <xf numFmtId="164" fontId="3" fillId="0" borderId="0" xfId="34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1" fillId="0" borderId="1" xfId="0" applyFont="1" applyBorder="1" applyProtection="1"/>
    <xf numFmtId="0" fontId="1" fillId="0" borderId="0" xfId="34" applyFont="1" applyFill="1"/>
    <xf numFmtId="0" fontId="11" fillId="0" borderId="0" xfId="0" applyFont="1" applyBorder="1" applyAlignment="1"/>
    <xf numFmtId="0" fontId="0" fillId="0" borderId="1" xfId="0" applyFont="1" applyBorder="1" applyProtection="1"/>
    <xf numFmtId="2" fontId="3" fillId="0" borderId="0" xfId="34" applyNumberFormat="1" applyFont="1" applyAlignment="1" applyProtection="1">
      <alignment wrapText="1"/>
    </xf>
    <xf numFmtId="0" fontId="20" fillId="3" borderId="0" xfId="34" applyFont="1" applyFill="1" applyAlignment="1" applyProtection="1">
      <alignment horizontal="left"/>
      <protection locked="0"/>
    </xf>
    <xf numFmtId="0" fontId="20" fillId="0" borderId="0" xfId="34" applyFont="1"/>
    <xf numFmtId="0" fontId="4" fillId="0" borderId="0" xfId="34" applyFont="1"/>
    <xf numFmtId="0" fontId="21" fillId="0" borderId="0" xfId="0" applyFont="1"/>
    <xf numFmtId="0" fontId="19" fillId="3" borderId="0" xfId="34" applyFont="1" applyFill="1" applyAlignment="1" applyProtection="1">
      <alignment horizontal="left"/>
      <protection locked="0"/>
    </xf>
    <xf numFmtId="0" fontId="22" fillId="4" borderId="0" xfId="34" applyFont="1" applyFill="1" applyAlignment="1" applyProtection="1">
      <alignment horizontal="left"/>
      <protection locked="0"/>
    </xf>
    <xf numFmtId="0" fontId="23" fillId="4" borderId="0" xfId="34" applyFont="1" applyFill="1" applyAlignment="1" applyProtection="1">
      <alignment horizontal="center"/>
      <protection locked="0"/>
    </xf>
    <xf numFmtId="0" fontId="24" fillId="4" borderId="0" xfId="34" applyFont="1" applyFill="1" applyAlignment="1" applyProtection="1">
      <alignment horizontal="left"/>
      <protection locked="0"/>
    </xf>
    <xf numFmtId="0" fontId="23" fillId="4" borderId="0" xfId="34" applyFont="1" applyFill="1" applyProtection="1">
      <protection locked="0"/>
    </xf>
    <xf numFmtId="0" fontId="23" fillId="4" borderId="0" xfId="34" applyFont="1" applyFill="1" applyAlignment="1" applyProtection="1">
      <alignment horizontal="center" wrapText="1"/>
      <protection locked="0"/>
    </xf>
    <xf numFmtId="2" fontId="23" fillId="4" borderId="0" xfId="34" applyNumberFormat="1" applyFont="1" applyFill="1" applyAlignment="1" applyProtection="1">
      <alignment horizontal="center"/>
      <protection locked="0"/>
    </xf>
    <xf numFmtId="0" fontId="23" fillId="4" borderId="0" xfId="34" applyFont="1" applyFill="1" applyAlignment="1" applyProtection="1">
      <alignment wrapText="1"/>
      <protection locked="0"/>
    </xf>
    <xf numFmtId="0" fontId="23" fillId="0" borderId="0" xfId="34" applyFont="1" applyAlignment="1" applyProtection="1">
      <alignment wrapText="1"/>
    </xf>
    <xf numFmtId="0" fontId="23" fillId="0" borderId="0" xfId="34" applyFont="1" applyProtection="1"/>
    <xf numFmtId="49" fontId="3" fillId="0" borderId="0" xfId="34" applyNumberFormat="1" applyFont="1" applyAlignment="1" applyProtection="1">
      <alignment horizontal="center"/>
      <protection locked="0"/>
    </xf>
    <xf numFmtId="0" fontId="5" fillId="0" borderId="0" xfId="34" applyFont="1" applyAlignment="1" applyProtection="1">
      <alignment horizontal="center" vertical="center" wrapText="1"/>
    </xf>
    <xf numFmtId="2" fontId="4" fillId="0" borderId="5" xfId="34" applyNumberFormat="1" applyFont="1" applyBorder="1" applyAlignment="1" applyProtection="1">
      <alignment horizontal="center" vertical="center" wrapText="1"/>
    </xf>
    <xf numFmtId="2" fontId="5" fillId="0" borderId="5" xfId="34" applyNumberFormat="1" applyFont="1" applyBorder="1" applyAlignment="1" applyProtection="1">
      <alignment horizontal="center" vertical="center" textRotation="90" wrapText="1"/>
    </xf>
    <xf numFmtId="0" fontId="1" fillId="0" borderId="1" xfId="34" applyFont="1" applyBorder="1" applyAlignment="1">
      <alignment wrapText="1"/>
    </xf>
    <xf numFmtId="2" fontId="3" fillId="3" borderId="1" xfId="34" applyNumberFormat="1" applyFont="1" applyFill="1" applyBorder="1" applyAlignment="1" applyProtection="1">
      <alignment horizontal="center"/>
    </xf>
    <xf numFmtId="0" fontId="3" fillId="3" borderId="1" xfId="34" applyFont="1" applyFill="1" applyBorder="1" applyAlignment="1" applyProtection="1">
      <alignment horizontal="center"/>
    </xf>
    <xf numFmtId="1" fontId="3" fillId="3" borderId="1" xfId="34" applyNumberFormat="1" applyFont="1" applyFill="1" applyBorder="1" applyAlignment="1" applyProtection="1">
      <alignment horizontal="center"/>
    </xf>
    <xf numFmtId="0" fontId="3" fillId="0" borderId="0" xfId="34" quotePrefix="1" applyFont="1" applyAlignment="1" applyProtection="1">
      <alignment wrapText="1"/>
    </xf>
    <xf numFmtId="2" fontId="0" fillId="0" borderId="1" xfId="0" applyNumberFormat="1" applyFont="1" applyBorder="1" applyProtection="1"/>
    <xf numFmtId="1" fontId="3" fillId="5" borderId="0" xfId="34" applyNumberFormat="1" applyFont="1" applyFill="1" applyAlignment="1" applyProtection="1">
      <alignment horizontal="center"/>
      <protection locked="0"/>
    </xf>
    <xf numFmtId="0" fontId="3" fillId="5" borderId="0" xfId="34" applyFont="1" applyFill="1" applyAlignment="1" applyProtection="1">
      <alignment horizontal="center"/>
      <protection locked="0"/>
    </xf>
    <xf numFmtId="0" fontId="3" fillId="5" borderId="0" xfId="34" applyFont="1" applyFill="1" applyAlignment="1" applyProtection="1">
      <alignment horizontal="center" wrapText="1"/>
      <protection locked="0"/>
    </xf>
    <xf numFmtId="164" fontId="3" fillId="5" borderId="0" xfId="34" applyNumberFormat="1" applyFont="1" applyFill="1" applyAlignment="1" applyProtection="1">
      <alignment horizontal="center"/>
      <protection locked="0"/>
    </xf>
    <xf numFmtId="2" fontId="3" fillId="5" borderId="0" xfId="34" applyNumberFormat="1" applyFont="1" applyFill="1" applyAlignment="1" applyProtection="1">
      <alignment horizontal="center"/>
      <protection locked="0"/>
    </xf>
    <xf numFmtId="2" fontId="3" fillId="5" borderId="0" xfId="34" applyNumberFormat="1" applyFont="1" applyFill="1" applyAlignment="1" applyProtection="1">
      <alignment horizontal="center"/>
    </xf>
    <xf numFmtId="0" fontId="3" fillId="5" borderId="0" xfId="34" applyFont="1" applyFill="1" applyAlignment="1" applyProtection="1">
      <alignment horizontal="center"/>
    </xf>
    <xf numFmtId="1" fontId="3" fillId="5" borderId="0" xfId="34" applyNumberFormat="1" applyFont="1" applyFill="1" applyAlignment="1" applyProtection="1">
      <alignment horizontal="center"/>
    </xf>
    <xf numFmtId="0" fontId="3" fillId="5" borderId="0" xfId="34" applyFont="1" applyFill="1" applyAlignment="1" applyProtection="1">
      <alignment wrapText="1"/>
      <protection locked="0"/>
    </xf>
    <xf numFmtId="0" fontId="3" fillId="5" borderId="0" xfId="34" applyFont="1" applyFill="1" applyAlignment="1" applyProtection="1">
      <alignment wrapText="1"/>
    </xf>
    <xf numFmtId="0" fontId="3" fillId="5" borderId="0" xfId="34" applyFont="1" applyFill="1" applyProtection="1"/>
    <xf numFmtId="0" fontId="0" fillId="0" borderId="0" xfId="0" applyBorder="1" applyAlignment="1">
      <alignment wrapText="1"/>
    </xf>
    <xf numFmtId="0" fontId="3" fillId="6" borderId="0" xfId="34" applyFont="1" applyFill="1" applyAlignment="1" applyProtection="1">
      <alignment horizontal="center"/>
    </xf>
    <xf numFmtId="0" fontId="3" fillId="6" borderId="0" xfId="34" applyFont="1" applyFill="1" applyAlignment="1" applyProtection="1">
      <alignment horizontal="center"/>
      <protection locked="0"/>
    </xf>
    <xf numFmtId="0" fontId="3" fillId="6" borderId="0" xfId="34" applyFont="1" applyFill="1" applyAlignment="1" applyProtection="1">
      <alignment horizontal="center" wrapText="1"/>
      <protection locked="0"/>
    </xf>
    <xf numFmtId="164" fontId="3" fillId="6" borderId="0" xfId="34" applyNumberFormat="1" applyFont="1" applyFill="1" applyAlignment="1" applyProtection="1">
      <alignment horizontal="center"/>
      <protection locked="0"/>
    </xf>
    <xf numFmtId="1" fontId="3" fillId="6" borderId="0" xfId="34" applyNumberFormat="1" applyFont="1" applyFill="1" applyAlignment="1" applyProtection="1">
      <alignment horizontal="center"/>
      <protection locked="0"/>
    </xf>
    <xf numFmtId="2" fontId="3" fillId="6" borderId="0" xfId="34" applyNumberFormat="1" applyFont="1" applyFill="1" applyAlignment="1" applyProtection="1">
      <alignment horizontal="center"/>
      <protection locked="0"/>
    </xf>
    <xf numFmtId="1" fontId="3" fillId="6" borderId="0" xfId="34" applyNumberFormat="1" applyFont="1" applyFill="1" applyAlignment="1" applyProtection="1">
      <alignment horizontal="center"/>
    </xf>
    <xf numFmtId="2" fontId="3" fillId="6" borderId="0" xfId="34" applyNumberFormat="1" applyFont="1" applyFill="1" applyAlignment="1" applyProtection="1">
      <alignment horizontal="center"/>
    </xf>
    <xf numFmtId="0" fontId="3" fillId="6" borderId="0" xfId="34" applyFont="1" applyFill="1" applyAlignment="1" applyProtection="1">
      <alignment wrapText="1"/>
      <protection locked="0"/>
    </xf>
    <xf numFmtId="0" fontId="3" fillId="6" borderId="0" xfId="34" applyFont="1" applyFill="1" applyAlignment="1" applyProtection="1">
      <alignment wrapText="1"/>
    </xf>
    <xf numFmtId="0" fontId="3" fillId="6" borderId="0" xfId="34" applyFont="1" applyFill="1" applyProtection="1"/>
    <xf numFmtId="0" fontId="1" fillId="0" borderId="1" xfId="34" applyFont="1" applyBorder="1" applyAlignment="1">
      <alignment wrapText="1"/>
    </xf>
    <xf numFmtId="0" fontId="1" fillId="0" borderId="0" xfId="0" applyFont="1"/>
    <xf numFmtId="0" fontId="11" fillId="0" borderId="0" xfId="0" applyFont="1" applyAlignment="1" applyProtection="1">
      <alignment horizontal="right"/>
      <protection locked="0"/>
    </xf>
    <xf numFmtId="0" fontId="0" fillId="0" borderId="0" xfId="0" applyFont="1" applyAlignment="1">
      <alignment horizontal="right"/>
    </xf>
    <xf numFmtId="0" fontId="11" fillId="0" borderId="0" xfId="0" applyFont="1" applyBorder="1" applyAlignment="1" applyProtection="1">
      <alignment horizontal="right"/>
      <protection locked="0"/>
    </xf>
    <xf numFmtId="0" fontId="0" fillId="0" borderId="0" xfId="0" applyFont="1" applyBorder="1" applyAlignment="1">
      <alignment horizontal="right"/>
    </xf>
    <xf numFmtId="2" fontId="5" fillId="0" borderId="3" xfId="34" applyNumberFormat="1" applyFont="1" applyBorder="1" applyAlignment="1" applyProtection="1">
      <alignment horizontal="right"/>
    </xf>
    <xf numFmtId="0" fontId="11" fillId="0" borderId="3" xfId="0" applyFont="1" applyBorder="1" applyAlignment="1">
      <alignment horizontal="right"/>
    </xf>
    <xf numFmtId="0" fontId="5" fillId="0" borderId="3" xfId="34" applyFont="1" applyBorder="1" applyAlignment="1" applyProtection="1">
      <alignment horizontal="right" wrapText="1"/>
      <protection locked="0"/>
    </xf>
    <xf numFmtId="0" fontId="11" fillId="0" borderId="3" xfId="0" applyFont="1" applyBorder="1" applyAlignment="1">
      <alignment horizontal="right" wrapText="1"/>
    </xf>
    <xf numFmtId="0" fontId="14" fillId="2" borderId="9" xfId="34" applyFont="1" applyFill="1" applyBorder="1" applyAlignment="1">
      <alignment horizontal="center" vertical="center" wrapText="1"/>
    </xf>
    <xf numFmtId="0" fontId="14" fillId="2" borderId="11" xfId="34" applyFont="1" applyFill="1" applyBorder="1" applyAlignment="1">
      <alignment horizontal="center" vertical="center" wrapText="1"/>
    </xf>
    <xf numFmtId="0" fontId="14" fillId="2" borderId="13" xfId="34" applyFont="1" applyFill="1" applyBorder="1" applyAlignment="1">
      <alignment horizontal="center" vertical="center" wrapText="1"/>
    </xf>
    <xf numFmtId="0" fontId="16" fillId="0" borderId="0" xfId="34" applyFont="1" applyAlignment="1">
      <alignment vertical="center"/>
    </xf>
    <xf numFmtId="0" fontId="12" fillId="0" borderId="4" xfId="34" applyBorder="1" applyAlignment="1">
      <alignment wrapText="1"/>
    </xf>
    <xf numFmtId="0" fontId="12" fillId="0" borderId="5" xfId="34" applyBorder="1" applyAlignment="1">
      <alignment wrapText="1"/>
    </xf>
    <xf numFmtId="0" fontId="12" fillId="0" borderId="6" xfId="34" applyBorder="1" applyAlignment="1">
      <alignment wrapText="1"/>
    </xf>
    <xf numFmtId="0" fontId="1" fillId="0" borderId="4" xfId="34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2" fillId="0" borderId="1" xfId="34" applyBorder="1" applyAlignment="1">
      <alignment wrapText="1"/>
    </xf>
    <xf numFmtId="0" fontId="1" fillId="0" borderId="7" xfId="34" applyFont="1" applyBorder="1" applyAlignment="1">
      <alignment vertical="top" wrapText="1"/>
    </xf>
    <xf numFmtId="0" fontId="12" fillId="0" borderId="8" xfId="34" applyBorder="1" applyAlignment="1">
      <alignment vertical="top" wrapText="1"/>
    </xf>
    <xf numFmtId="0" fontId="1" fillId="0" borderId="2" xfId="34" applyFont="1" applyBorder="1" applyAlignment="1">
      <alignment vertical="top" wrapText="1"/>
    </xf>
    <xf numFmtId="0" fontId="12" fillId="0" borderId="0" xfId="34" applyBorder="1" applyAlignment="1">
      <alignment vertical="top" wrapText="1"/>
    </xf>
    <xf numFmtId="0" fontId="4" fillId="0" borderId="0" xfId="34" applyFont="1" applyAlignment="1"/>
  </cellXfs>
  <cellStyles count="39">
    <cellStyle name="Followed Hyperlink" xfId="2" builtinId="9" hidden="1"/>
    <cellStyle name="Followed Hyperlink" xfId="4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6" builtinId="9" hidden="1"/>
    <cellStyle name="Followed Hyperlink" xfId="38" builtinId="9" hidden="1"/>
    <cellStyle name="Hyperlink" xfId="1" builtinId="8" hidden="1"/>
    <cellStyle name="Hyperlink" xfId="3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5" builtinId="8" hidden="1"/>
    <cellStyle name="Hyperlink" xfId="37" builtinId="8" hidden="1"/>
    <cellStyle name="Normal" xfId="0" builtinId="0"/>
    <cellStyle name="Normal 2" xfId="34" xr:uid="{00000000-0005-0000-0000-000025000000}"/>
    <cellStyle name="Percent" xfId="5" builtinId="5"/>
  </cellStyles>
  <dxfs count="5">
    <dxf>
      <font>
        <b/>
        <i val="0"/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Medium4"/>
  <colors>
    <mruColors>
      <color rgb="FFB9F1BA"/>
      <color rgb="FFFFFBB0"/>
      <color rgb="FFC5FF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fitzgerald/Documents/Energy%20Management/Reporting/VA%20Tier%202%20Reporting%20Template%20(2013-12-3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-tops"/>
      <sheetName val="Totals"/>
      <sheetName val="Allowances"/>
      <sheetName val="Instructions"/>
    </sheetNames>
    <sheetDataSet>
      <sheetData sheetId="0"/>
      <sheetData sheetId="1"/>
      <sheetData sheetId="2">
        <row r="2">
          <cell r="A2" t="str">
            <v>Cable</v>
          </cell>
        </row>
        <row r="3">
          <cell r="A3" t="str">
            <v>Satellite</v>
          </cell>
        </row>
        <row r="4">
          <cell r="A4" t="str">
            <v>Cable DTA</v>
          </cell>
        </row>
        <row r="5">
          <cell r="A5" t="str">
            <v>Internet Protocol (IP)</v>
          </cell>
        </row>
        <row r="6">
          <cell r="A6" t="str">
            <v>Thin Client</v>
          </cell>
        </row>
        <row r="35">
          <cell r="A35" t="str">
            <v>MR-DVR Server</v>
          </cell>
        </row>
        <row r="36">
          <cell r="A36" t="str">
            <v>MR Server</v>
          </cell>
        </row>
        <row r="37">
          <cell r="A37" t="str">
            <v>MR Client</v>
          </cell>
        </row>
        <row r="38">
          <cell r="A38" t="str">
            <v>Stand-alone STB</v>
          </cell>
        </row>
        <row r="39">
          <cell r="A39" t="str">
            <v>Thin Client</v>
          </cell>
        </row>
        <row r="40">
          <cell r="A40" t="str">
            <v>DTA</v>
          </cell>
        </row>
        <row r="41">
          <cell r="A41" t="str">
            <v>Other</v>
          </cell>
        </row>
        <row r="44">
          <cell r="A44" t="str">
            <v>IPG 1</v>
          </cell>
        </row>
        <row r="45">
          <cell r="A45" t="str">
            <v>IPG 2</v>
          </cell>
        </row>
        <row r="46">
          <cell r="A46" t="str">
            <v>IPG 3</v>
          </cell>
        </row>
        <row r="47">
          <cell r="A47" t="str">
            <v>IPG 4</v>
          </cell>
        </row>
        <row r="48">
          <cell r="A48" t="str">
            <v>IPG 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77"/>
  <sheetViews>
    <sheetView tabSelected="1" workbookViewId="0">
      <selection activeCell="E4" sqref="E4"/>
    </sheetView>
  </sheetViews>
  <sheetFormatPr baseColWidth="10" defaultColWidth="11" defaultRowHeight="16" x14ac:dyDescent="0.2"/>
  <cols>
    <col min="1" max="1" width="19.5" customWidth="1"/>
    <col min="2" max="2" width="13" customWidth="1"/>
    <col min="3" max="3" width="13.1640625" customWidth="1"/>
  </cols>
  <sheetData>
    <row r="1" spans="1:9" x14ac:dyDescent="0.2">
      <c r="A1" s="8" t="s">
        <v>165</v>
      </c>
      <c r="B1" s="9"/>
      <c r="C1" s="9"/>
      <c r="D1" s="9"/>
    </row>
    <row r="2" spans="1:9" x14ac:dyDescent="0.2">
      <c r="A2" s="8" t="s">
        <v>10</v>
      </c>
      <c r="B2" s="9"/>
      <c r="C2" s="9"/>
      <c r="D2" s="9"/>
      <c r="E2" s="9"/>
      <c r="F2" s="10"/>
      <c r="G2" s="10"/>
      <c r="H2" s="10"/>
      <c r="I2" s="10"/>
    </row>
    <row r="3" spans="1:9" x14ac:dyDescent="0.2">
      <c r="A3" s="9"/>
      <c r="B3" s="9"/>
      <c r="C3" s="9"/>
      <c r="D3" s="9"/>
      <c r="E3" s="9"/>
      <c r="F3" s="10"/>
      <c r="G3" s="10"/>
      <c r="H3" s="10"/>
      <c r="I3" s="10"/>
    </row>
    <row r="4" spans="1:9" x14ac:dyDescent="0.2">
      <c r="A4" s="138" t="s">
        <v>11</v>
      </c>
      <c r="B4" s="139"/>
      <c r="C4" s="139"/>
      <c r="D4" s="139"/>
      <c r="E4" s="9"/>
      <c r="F4" s="10"/>
      <c r="G4" s="10"/>
      <c r="H4" s="10"/>
      <c r="I4" s="10"/>
    </row>
    <row r="5" spans="1:9" x14ac:dyDescent="0.2">
      <c r="A5" s="138" t="s">
        <v>12</v>
      </c>
      <c r="B5" s="139"/>
      <c r="C5" s="139"/>
      <c r="D5" s="139"/>
      <c r="E5" s="9">
        <v>2022</v>
      </c>
      <c r="F5" s="10"/>
      <c r="G5" s="10"/>
      <c r="H5" s="10"/>
      <c r="I5" s="10"/>
    </row>
    <row r="6" spans="1:9" x14ac:dyDescent="0.2">
      <c r="A6" s="8"/>
      <c r="B6" s="9"/>
      <c r="C6" s="9"/>
      <c r="D6" s="9"/>
      <c r="E6" s="9"/>
      <c r="F6" s="10"/>
      <c r="G6" s="10"/>
      <c r="H6" s="10"/>
      <c r="I6" s="10"/>
    </row>
    <row r="7" spans="1:9" x14ac:dyDescent="0.2">
      <c r="A7" s="138" t="s">
        <v>157</v>
      </c>
      <c r="B7" s="139"/>
      <c r="C7" s="139"/>
      <c r="D7" s="139"/>
      <c r="E7" s="9"/>
      <c r="F7" s="10"/>
      <c r="G7" s="10"/>
      <c r="H7" s="10"/>
      <c r="I7" s="10"/>
    </row>
    <row r="8" spans="1:9" x14ac:dyDescent="0.2">
      <c r="A8" s="140" t="s">
        <v>26</v>
      </c>
      <c r="B8" s="141"/>
      <c r="C8" s="141"/>
      <c r="D8" s="139"/>
      <c r="E8" s="9"/>
      <c r="F8" s="10"/>
      <c r="G8" s="10"/>
      <c r="H8" s="10"/>
      <c r="I8" s="10"/>
    </row>
    <row r="9" spans="1:9" x14ac:dyDescent="0.2">
      <c r="A9" s="8"/>
      <c r="B9" s="9"/>
      <c r="C9" s="9"/>
      <c r="D9" s="9"/>
      <c r="E9" s="9"/>
      <c r="F9" s="10"/>
      <c r="G9" s="10"/>
      <c r="H9" s="10"/>
      <c r="I9" s="10"/>
    </row>
    <row r="10" spans="1:9" x14ac:dyDescent="0.2">
      <c r="A10" s="12"/>
      <c r="B10" s="86"/>
      <c r="C10" s="86"/>
      <c r="D10" s="9"/>
      <c r="E10" s="9"/>
      <c r="F10" s="10"/>
      <c r="G10" s="10"/>
      <c r="H10" s="10"/>
      <c r="I10" s="10"/>
    </row>
    <row r="11" spans="1:9" x14ac:dyDescent="0.2">
      <c r="A11" s="5"/>
      <c r="B11" s="6"/>
      <c r="C11" s="6"/>
      <c r="D11" s="9"/>
      <c r="E11" s="9"/>
      <c r="F11" s="10"/>
      <c r="G11" s="10"/>
      <c r="H11" s="10"/>
      <c r="I11" s="10"/>
    </row>
    <row r="12" spans="1:9" ht="68" x14ac:dyDescent="0.2">
      <c r="A12" s="2" t="s">
        <v>28</v>
      </c>
      <c r="B12" s="66" t="s">
        <v>13</v>
      </c>
      <c r="C12" s="65" t="s">
        <v>17</v>
      </c>
      <c r="D12" s="65" t="s">
        <v>18</v>
      </c>
      <c r="E12" s="65" t="s">
        <v>117</v>
      </c>
      <c r="F12" s="10"/>
      <c r="G12" s="10"/>
      <c r="H12" s="10"/>
      <c r="I12" s="10"/>
    </row>
    <row r="13" spans="1:9" x14ac:dyDescent="0.2">
      <c r="A13" s="11" t="s">
        <v>19</v>
      </c>
      <c r="B13" s="87">
        <f ca="1">SUMIF('STB Models Tier 2'!F4:F101,"DVR",'STB Models Tier 2'!A4:A100)</f>
        <v>0</v>
      </c>
      <c r="C13" s="87">
        <f>SUMIFS('STB Models Tier 2'!A4:A100,'STB Models Tier 2'!F4:F100,"DVR",'STB Models Tier 2'!AO4:AO100,"Yes")</f>
        <v>0</v>
      </c>
      <c r="D13" s="1" t="str">
        <f ca="1">IF(B13=0,"",C13/B13)</f>
        <v/>
      </c>
      <c r="E13" s="112" t="str">
        <f ca="1">IF(B13=0,"",SUMPRODUCT('STB Models Tier 2'!AL4:AL100,('STB Models Tier 2'!A4:A100)*('STB Models Tier 2'!F4:F100="DVR"))/B13)</f>
        <v/>
      </c>
      <c r="F13" s="10"/>
      <c r="G13" s="10"/>
      <c r="H13" s="10"/>
      <c r="I13" s="10"/>
    </row>
    <row r="14" spans="1:9" x14ac:dyDescent="0.2">
      <c r="A14" s="11" t="s">
        <v>20</v>
      </c>
      <c r="B14" s="87">
        <f ca="1">SUMIF('STB Models Tier 2'!F4:F101,"Non-DVR",'STB Models Tier 2'!A4:A100)</f>
        <v>0</v>
      </c>
      <c r="C14" s="87">
        <f>SUMIFS('STB Models Tier 2'!A4:A100,'STB Models Tier 2'!F4:F100,"Non-DVR",'STB Models Tier 2'!AO4:AO100,"Yes")</f>
        <v>0</v>
      </c>
      <c r="D14" s="1" t="str">
        <f t="shared" ref="D14:D18" ca="1" si="0">IF(B14=0,"",C14/B14)</f>
        <v/>
      </c>
      <c r="E14" s="112" t="str">
        <f ca="1">IF(B14=0,"",SUMPRODUCT('STB Models Tier 2'!AL4:AL100,('STB Models Tier 2'!A4:A100)*('STB Models Tier 2'!F4:F100="Non-DVR"))/B14)</f>
        <v/>
      </c>
      <c r="F14" s="10"/>
      <c r="G14" s="10"/>
      <c r="H14" s="10"/>
      <c r="I14" s="10"/>
    </row>
    <row r="15" spans="1:9" x14ac:dyDescent="0.2">
      <c r="A15" s="11" t="s">
        <v>14</v>
      </c>
      <c r="B15" s="87">
        <f ca="1">SUMIF('STB Models Tier 2'!F4:F101,"Thin Client",'STB Models Tier 2'!A4:A100)</f>
        <v>0</v>
      </c>
      <c r="C15" s="87">
        <f>SUMIFS('STB Models Tier 2'!A4:A100,'STB Models Tier 2'!F4:F100,"Thin Client",'STB Models Tier 2'!AO4:AO100,"Yes")</f>
        <v>0</v>
      </c>
      <c r="D15" s="1" t="str">
        <f t="shared" ca="1" si="0"/>
        <v/>
      </c>
      <c r="E15" s="112" t="str">
        <f ca="1">IF(B15=0,"",SUMPRODUCT('STB Models Tier 2'!AL4:AL100,('STB Models Tier 2'!A4:A100)*('STB Models Tier 2'!F4:F100="Thin Client"))/B15)</f>
        <v/>
      </c>
      <c r="F15" s="10"/>
      <c r="G15" s="10"/>
      <c r="H15" s="10"/>
      <c r="I15" s="10"/>
    </row>
    <row r="16" spans="1:9" x14ac:dyDescent="0.2">
      <c r="A16" s="11" t="s">
        <v>142</v>
      </c>
      <c r="B16" s="87">
        <f ca="1">SUMIF('STB Models Tier 2'!F4:F101,"Multi-Service Gateway",'STB Models Tier 2'!A4:A100)</f>
        <v>0</v>
      </c>
      <c r="C16" s="87">
        <f>SUMIFS('STB Models Tier 2'!A4:A100,'STB Models Tier 2'!F4:F100,"Multi-Service Gateway",'STB Models Tier 2'!AO4:AO100,"Yes")</f>
        <v>0</v>
      </c>
      <c r="D16" s="1" t="str">
        <f t="shared" ca="1" si="0"/>
        <v/>
      </c>
      <c r="E16" s="112" t="str">
        <f ca="1">IF(B16=0,"",SUMPRODUCT('STB Models Tier 2'!AL4:AL100,('STB Models Tier 2'!A4:A100)*('STB Models Tier 2'!F4:F100="Multi-Service Gateway"))/B16)</f>
        <v/>
      </c>
      <c r="F16" s="10"/>
      <c r="G16" s="10"/>
      <c r="H16" s="10"/>
      <c r="I16" s="10"/>
    </row>
    <row r="17" spans="1:18" x14ac:dyDescent="0.2">
      <c r="A17" s="11" t="s">
        <v>15</v>
      </c>
      <c r="B17" s="87">
        <f ca="1">SUMIF('STB Models Tier 2'!F4:F101,"Cable DTA",'STB Models Tier 2'!A4:A100)</f>
        <v>0</v>
      </c>
      <c r="C17" s="87">
        <f>SUMIFS('STB Models Tier 2'!A4:A100,'STB Models Tier 2'!F4:F100,"Cable DTA",'STB Models Tier 2'!AO4:AO100,"Yes")</f>
        <v>0</v>
      </c>
      <c r="D17" s="1" t="str">
        <f t="shared" ca="1" si="0"/>
        <v/>
      </c>
      <c r="E17" s="112" t="str">
        <f ca="1">IF(B17=0,"",SUMPRODUCT('STB Models Tier 2'!AL4:AL100,('STB Models Tier 2'!A4:A100)*('STB Models Tier 2'!F4:F100="Cable DTA"))/B17)</f>
        <v/>
      </c>
      <c r="F17" s="10"/>
      <c r="G17" s="10"/>
      <c r="H17" s="10"/>
      <c r="I17" s="10"/>
    </row>
    <row r="18" spans="1:18" x14ac:dyDescent="0.2">
      <c r="A18" s="2" t="s">
        <v>16</v>
      </c>
      <c r="B18" s="84">
        <f ca="1">SUM(B13:B17)</f>
        <v>0</v>
      </c>
      <c r="C18" s="84">
        <f>SUM(C13:C17)</f>
        <v>0</v>
      </c>
      <c r="D18" s="1" t="str">
        <f t="shared" ca="1" si="0"/>
        <v/>
      </c>
      <c r="E18" s="64"/>
      <c r="F18" s="10"/>
      <c r="G18" s="10"/>
      <c r="H18" s="10"/>
      <c r="I18" s="10"/>
    </row>
    <row r="19" spans="1:18" x14ac:dyDescent="0.2">
      <c r="A19" s="3"/>
      <c r="B19" s="4"/>
      <c r="C19" s="4"/>
      <c r="D19" s="4"/>
      <c r="E19" s="9"/>
      <c r="F19" s="10"/>
      <c r="G19" s="10"/>
      <c r="H19" s="10"/>
      <c r="I19" s="10"/>
    </row>
    <row r="20" spans="1:18" x14ac:dyDescent="0.2">
      <c r="A20" s="9"/>
      <c r="B20" s="9"/>
      <c r="C20" s="9"/>
      <c r="D20" s="9"/>
      <c r="E20" s="9"/>
      <c r="F20" s="10"/>
      <c r="G20" s="10"/>
      <c r="H20" s="10"/>
      <c r="I20" s="10"/>
    </row>
    <row r="21" spans="1:18" x14ac:dyDescent="0.2">
      <c r="A21" s="7" t="s">
        <v>27</v>
      </c>
      <c r="B21" s="10"/>
      <c r="C21" s="10"/>
      <c r="D21" s="10"/>
      <c r="E21" s="10"/>
      <c r="F21" s="10"/>
      <c r="G21" s="10"/>
      <c r="H21" s="10"/>
      <c r="I21" s="10"/>
    </row>
    <row r="22" spans="1:18" x14ac:dyDescent="0.2">
      <c r="A22" s="9" t="s">
        <v>21</v>
      </c>
      <c r="B22" s="10"/>
      <c r="C22" s="10"/>
      <c r="D22" s="10"/>
      <c r="E22" s="10"/>
      <c r="F22" s="10"/>
      <c r="G22" s="10"/>
      <c r="H22" s="10"/>
      <c r="I22" s="10"/>
    </row>
    <row r="23" spans="1:18" s="83" customFormat="1" x14ac:dyDescent="0.2"/>
    <row r="24" spans="1:18" x14ac:dyDescent="0.2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</row>
    <row r="25" spans="1:18" x14ac:dyDescent="0.2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</row>
    <row r="26" spans="1:18" x14ac:dyDescent="0.2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</row>
    <row r="27" spans="1:18" x14ac:dyDescent="0.2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</row>
    <row r="28" spans="1:18" x14ac:dyDescent="0.2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</row>
    <row r="29" spans="1:18" x14ac:dyDescent="0.2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</row>
    <row r="30" spans="1:18" x14ac:dyDescent="0.2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</row>
    <row r="31" spans="1:18" x14ac:dyDescent="0.2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</row>
    <row r="32" spans="1:18" x14ac:dyDescent="0.2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</row>
    <row r="33" spans="1:18" x14ac:dyDescent="0.2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</row>
    <row r="34" spans="1:18" x14ac:dyDescent="0.2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</row>
    <row r="35" spans="1:18" x14ac:dyDescent="0.2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</row>
    <row r="36" spans="1:18" x14ac:dyDescent="0.2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</row>
    <row r="37" spans="1:18" x14ac:dyDescent="0.2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</row>
    <row r="38" spans="1:18" x14ac:dyDescent="0.2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</row>
    <row r="39" spans="1:18" x14ac:dyDescent="0.2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</row>
    <row r="40" spans="1:18" x14ac:dyDescent="0.2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</row>
    <row r="41" spans="1:18" x14ac:dyDescent="0.2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</row>
    <row r="42" spans="1:18" x14ac:dyDescent="0.2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</row>
    <row r="43" spans="1:18" x14ac:dyDescent="0.2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</row>
    <row r="44" spans="1:18" x14ac:dyDescent="0.2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</row>
    <row r="45" spans="1:18" x14ac:dyDescent="0.2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</row>
    <row r="46" spans="1:18" x14ac:dyDescent="0.2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</row>
    <row r="47" spans="1:18" x14ac:dyDescent="0.2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</row>
    <row r="48" spans="1:18" x14ac:dyDescent="0.2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</row>
    <row r="49" spans="1:18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</row>
    <row r="50" spans="1:18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</row>
    <row r="51" spans="1:18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</row>
    <row r="52" spans="1:18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</row>
    <row r="53" spans="1:18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</row>
    <row r="54" spans="1:18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</row>
    <row r="55" spans="1:18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</row>
    <row r="56" spans="1:18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</row>
    <row r="57" spans="1:18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</row>
    <row r="58" spans="1:18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</row>
    <row r="59" spans="1:18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</row>
    <row r="60" spans="1:18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</row>
    <row r="61" spans="1:18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</row>
    <row r="62" spans="1:18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</row>
    <row r="63" spans="1:18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</row>
    <row r="64" spans="1:18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</row>
    <row r="65" spans="1:18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</row>
    <row r="66" spans="1:18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</row>
    <row r="67" spans="1:18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</row>
    <row r="68" spans="1:18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</row>
    <row r="69" spans="1:18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</row>
    <row r="70" spans="1:18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</row>
    <row r="71" spans="1:18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</row>
    <row r="72" spans="1:18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</row>
    <row r="73" spans="1:18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</row>
    <row r="74" spans="1:18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</row>
    <row r="75" spans="1:18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</row>
    <row r="76" spans="1:18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</row>
    <row r="77" spans="1:18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</row>
  </sheetData>
  <sheetProtection sheet="1" objects="1" scenarios="1"/>
  <mergeCells count="4">
    <mergeCell ref="A4:D4"/>
    <mergeCell ref="A7:D7"/>
    <mergeCell ref="A5:D5"/>
    <mergeCell ref="A8:D8"/>
  </mergeCells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39997558519241921"/>
    <outlinePr summaryRight="0"/>
  </sheetPr>
  <dimension ref="A1:AR258"/>
  <sheetViews>
    <sheetView zoomScaleNormal="100" workbookViewId="0">
      <pane ySplit="3" topLeftCell="A4" activePane="bottomLeft" state="frozen"/>
      <selection pane="bottomLeft"/>
    </sheetView>
  </sheetViews>
  <sheetFormatPr baseColWidth="10" defaultColWidth="8.1640625" defaultRowHeight="15" x14ac:dyDescent="0.2"/>
  <cols>
    <col min="1" max="1" width="9.1640625" style="18" customWidth="1"/>
    <col min="2" max="2" width="23.33203125" style="15" customWidth="1"/>
    <col min="3" max="3" width="9.1640625" style="15" customWidth="1"/>
    <col min="4" max="4" width="17.33203125" style="15" bestFit="1" customWidth="1"/>
    <col min="5" max="5" width="16.33203125" style="15" bestFit="1" customWidth="1"/>
    <col min="6" max="6" width="11.33203125" style="13" customWidth="1"/>
    <col min="7" max="7" width="8.83203125" style="14" bestFit="1" customWidth="1"/>
    <col min="8" max="26" width="3.5" style="15" bestFit="1" customWidth="1"/>
    <col min="27" max="27" width="3.5" style="15" customWidth="1"/>
    <col min="28" max="31" width="3.5" style="15" bestFit="1" customWidth="1"/>
    <col min="32" max="32" width="5.6640625" style="18" customWidth="1"/>
    <col min="33" max="33" width="8.83203125" style="16" customWidth="1"/>
    <col min="34" max="34" width="6" style="16" customWidth="1"/>
    <col min="35" max="35" width="8" style="16" customWidth="1"/>
    <col min="36" max="36" width="11.1640625" style="16" customWidth="1"/>
    <col min="37" max="37" width="11.5" style="18" customWidth="1"/>
    <col min="38" max="38" width="9.6640625" style="18" customWidth="1"/>
    <col min="39" max="39" width="7.33203125" style="17" customWidth="1"/>
    <col min="40" max="40" width="6.6640625" style="18" bestFit="1" customWidth="1"/>
    <col min="41" max="41" width="9.1640625" style="18" customWidth="1"/>
    <col min="42" max="42" width="27.1640625" style="19" customWidth="1"/>
    <col min="43" max="43" width="43.5" style="20" bestFit="1" customWidth="1"/>
    <col min="44" max="44" width="40.5" style="20" customWidth="1"/>
    <col min="45" max="16384" width="8.1640625" style="21"/>
  </cols>
  <sheetData>
    <row r="1" spans="1:44" ht="19" x14ac:dyDescent="0.25">
      <c r="A1" s="58" t="s">
        <v>164</v>
      </c>
      <c r="B1" s="93"/>
      <c r="C1" s="59"/>
      <c r="D1" s="89"/>
      <c r="E1" s="59"/>
      <c r="F1" s="60"/>
      <c r="G1" s="61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62"/>
      <c r="AG1" s="62"/>
      <c r="AH1" s="62"/>
      <c r="AI1" s="62"/>
      <c r="AJ1" s="62"/>
      <c r="AK1" s="62"/>
      <c r="AL1" s="62"/>
      <c r="AM1" s="59"/>
      <c r="AN1" s="62"/>
      <c r="AO1" s="62"/>
      <c r="AP1" s="63"/>
    </row>
    <row r="2" spans="1:44" ht="16" x14ac:dyDescent="0.2">
      <c r="A2" s="142" t="s">
        <v>143</v>
      </c>
      <c r="B2" s="143"/>
      <c r="C2" s="143"/>
      <c r="D2" s="143"/>
      <c r="E2" s="143"/>
      <c r="F2" s="143"/>
      <c r="G2" s="143"/>
      <c r="H2" s="143"/>
      <c r="I2" s="143"/>
      <c r="J2" s="17">
        <f>VLOOKUP(J3,'Tier 2 Allowances'!$B$14:$C$35,2,FALSE)</f>
        <v>8</v>
      </c>
      <c r="K2" s="17">
        <f>VLOOKUP(K3,'Tier 2 Allowances'!$B$14:$C$35,2,FALSE)</f>
        <v>15</v>
      </c>
      <c r="L2" s="17">
        <f>VLOOKUP(L3,'Tier 2 Allowances'!$B$14:$C$35,2,FALSE)</f>
        <v>45</v>
      </c>
      <c r="M2" s="17">
        <f>VLOOKUP(M3,'Tier 2 Allowances'!$B$14:$C$35,2,FALSE)</f>
        <v>20</v>
      </c>
      <c r="N2" s="17">
        <f>VLOOKUP(N3,'Tier 2 Allowances'!$B$14:$C$35,2,FALSE)</f>
        <v>50</v>
      </c>
      <c r="O2" s="17">
        <f>VLOOKUP(O3,'Tier 2 Allowances'!$B$14:$C$35,2,FALSE)</f>
        <v>12</v>
      </c>
      <c r="P2" s="17">
        <f>VLOOKUP(P3,'Tier 2 Allowances'!$B$14:$C$35,2,FALSE)</f>
        <v>10</v>
      </c>
      <c r="Q2" s="17">
        <f>VLOOKUP(Q3,'Tier 2 Allowances'!$B$14:$C$35,2,FALSE)</f>
        <v>12</v>
      </c>
      <c r="R2" s="17">
        <f>VLOOKUP(R3,'Tier 2 Allowances'!$B$14:$C$35,2,FALSE)</f>
        <v>20</v>
      </c>
      <c r="S2" s="17">
        <f>VLOOKUP(S3,'Tier 2 Allowances'!$B$14:$C$35,2,FALSE)</f>
        <v>40</v>
      </c>
      <c r="T2" s="17">
        <f>VLOOKUP(T3,'Tier 2 Allowances'!$B$14:$C$35,2,FALSE)</f>
        <v>8</v>
      </c>
      <c r="U2" s="17">
        <f>VLOOKUP(U3,'Tier 2 Allowances'!$B$14:$C$35,2,FALSE)</f>
        <v>8</v>
      </c>
      <c r="V2" s="17">
        <f>VLOOKUP(V3,'Tier 2 Allowances'!$B$14:$C$35,2,FALSE)</f>
        <v>13</v>
      </c>
      <c r="W2" s="17">
        <f>VLOOKUP(W3,'Tier 2 Allowances'!$B$14:$C$35,2,FALSE)</f>
        <v>5</v>
      </c>
      <c r="X2" s="17">
        <f>VLOOKUP(X3,'Tier 2 Allowances'!$B$14:$C$35,2,FALSE)</f>
        <v>15</v>
      </c>
      <c r="Y2" s="17">
        <f>VLOOKUP(Y3,'Tier 2 Allowances'!$B$14:$C$35,2,FALSE)</f>
        <v>2</v>
      </c>
      <c r="Z2" s="17">
        <f>VLOOKUP(Z3,'Tier 2 Allowances'!$B$14:$C$35,2,FALSE)</f>
        <v>4</v>
      </c>
      <c r="AA2" s="17">
        <f>VLOOKUP(AA3,'Tier 2 Allowances'!$B$14:$C$35,2,FALSE)</f>
        <v>8</v>
      </c>
      <c r="AB2" s="17">
        <f>VLOOKUP(AB3,'Tier 2 Allowances'!$B$14:$C$35,2,FALSE)</f>
        <v>27</v>
      </c>
      <c r="AC2" s="17">
        <f>VLOOKUP(AC3,'Tier 2 Allowances'!$B$14:$C$35,2,FALSE)</f>
        <v>10</v>
      </c>
      <c r="AD2" s="17">
        <f>VLOOKUP(AD3,'Tier 2 Allowances'!$B$14:$C$35,2,FALSE)</f>
        <v>5</v>
      </c>
      <c r="AE2" s="17">
        <f>VLOOKUP(AE3,'Tier 2 Allowances'!$B$14:$C$35,2,FALSE)</f>
        <v>4</v>
      </c>
    </row>
    <row r="3" spans="1:44" s="29" customFormat="1" ht="82" customHeight="1" x14ac:dyDescent="0.2">
      <c r="A3" s="105" t="s">
        <v>141</v>
      </c>
      <c r="B3" s="22" t="s">
        <v>0</v>
      </c>
      <c r="C3" s="23" t="s">
        <v>1</v>
      </c>
      <c r="D3" s="23" t="s">
        <v>2</v>
      </c>
      <c r="E3" s="23" t="s">
        <v>29</v>
      </c>
      <c r="F3" s="23" t="s">
        <v>3</v>
      </c>
      <c r="G3" s="23" t="s">
        <v>4</v>
      </c>
      <c r="H3" s="78" t="s">
        <v>113</v>
      </c>
      <c r="I3" s="79" t="s">
        <v>111</v>
      </c>
      <c r="J3" s="80" t="str">
        <f>'Tier 2 Allowances'!B14</f>
        <v>Adv Video</v>
      </c>
      <c r="K3" s="80" t="str">
        <f>'Tier 2 Allowances'!B15</f>
        <v>CableCARD</v>
      </c>
      <c r="L3" s="80" t="str">
        <f>'Tier 2 Allowances'!B16</f>
        <v>DVR</v>
      </c>
      <c r="M3" s="80" t="str">
        <f>'Tier 2 Allowances'!B17</f>
        <v>D2</v>
      </c>
      <c r="N3" s="80" t="str">
        <f>'Tier 2 Allowances'!B18</f>
        <v>D3</v>
      </c>
      <c r="O3" s="80" t="str">
        <f>'Tier 2 Allowances'!B19</f>
        <v>HD</v>
      </c>
      <c r="P3" s="80" t="str">
        <f>'Tier 2 Allowances'!B20</f>
        <v>HNI</v>
      </c>
      <c r="Q3" s="80" t="str">
        <f>'Tier 2 Allowances'!B21</f>
        <v>M-HNI</v>
      </c>
      <c r="R3" s="80" t="str">
        <f>'Tier 2 Allowances'!B22</f>
        <v>S-DVR</v>
      </c>
      <c r="S3" s="80" t="str">
        <f>'Tier 2 Allowances'!B23</f>
        <v>Multi-room</v>
      </c>
      <c r="T3" s="80" t="str">
        <f>'Tier 2 Allowances'!B24</f>
        <v>MS</v>
      </c>
      <c r="U3" s="80" t="str">
        <f>'Tier 2 Allowances'!B25</f>
        <v>MS-A</v>
      </c>
      <c r="V3" s="80" t="str">
        <f>'Tier 2 Allowances'!B26</f>
        <v>XCD</v>
      </c>
      <c r="W3" s="80" t="str">
        <f>'Tier 2 Allowances'!B27</f>
        <v>XCD-A</v>
      </c>
      <c r="X3" s="80" t="str">
        <f>'Tier 2 Allowances'!B28</f>
        <v>W-HNI</v>
      </c>
      <c r="Y3" s="80" t="str">
        <f>'Tier 2 Allowances'!B29</f>
        <v>MIMO-2.4</v>
      </c>
      <c r="Z3" s="80" t="str">
        <f>'Tier 2 Allowances'!B30</f>
        <v>MIMO-5</v>
      </c>
      <c r="AA3" s="80" t="str">
        <f>'Tier 2 Allowances'!B31</f>
        <v>AP</v>
      </c>
      <c r="AB3" s="80" t="str">
        <f>'Tier 2 Allowances'!B32</f>
        <v>RTG</v>
      </c>
      <c r="AC3" s="80" t="str">
        <f>'Tier 2 Allowances'!B33</f>
        <v>HEVP</v>
      </c>
      <c r="AD3" s="80" t="str">
        <f>'Tier 2 Allowances'!B34</f>
        <v>UHD-4</v>
      </c>
      <c r="AE3" s="80" t="str">
        <f>'Tier 2 Allowances'!B35</f>
        <v>TELE</v>
      </c>
      <c r="AF3" s="106" t="s">
        <v>125</v>
      </c>
      <c r="AG3" s="25" t="s">
        <v>51</v>
      </c>
      <c r="AH3" s="25" t="s">
        <v>5</v>
      </c>
      <c r="AI3" s="25" t="s">
        <v>6</v>
      </c>
      <c r="AJ3" s="25" t="s">
        <v>7</v>
      </c>
      <c r="AK3" s="27" t="s">
        <v>112</v>
      </c>
      <c r="AL3" s="27" t="s">
        <v>50</v>
      </c>
      <c r="AM3" s="24" t="s">
        <v>109</v>
      </c>
      <c r="AN3" s="27" t="s">
        <v>124</v>
      </c>
      <c r="AO3" s="27" t="s">
        <v>140</v>
      </c>
      <c r="AP3" s="28" t="s">
        <v>9</v>
      </c>
      <c r="AR3" s="30"/>
    </row>
    <row r="4" spans="1:44" x14ac:dyDescent="0.2">
      <c r="A4" s="75"/>
      <c r="B4" s="103"/>
      <c r="D4" s="14"/>
      <c r="E4" s="14"/>
      <c r="F4" s="14"/>
      <c r="H4" s="82"/>
      <c r="I4" s="82"/>
      <c r="AF4" s="75"/>
      <c r="AK4" s="16"/>
      <c r="AL4" s="108" t="str">
        <f>'Tier 2 Calculations'!AP4</f>
        <v/>
      </c>
      <c r="AM4" s="109" t="str">
        <f>'Tier 2 Calculations'!AQ4</f>
        <v/>
      </c>
      <c r="AN4" s="110" t="str">
        <f>'Tier 2 Calculations'!AR4</f>
        <v/>
      </c>
      <c r="AO4" s="110" t="str">
        <f>'Tier 2 Calculations'!AS4</f>
        <v/>
      </c>
      <c r="AP4" s="31"/>
      <c r="AQ4" s="88"/>
    </row>
    <row r="5" spans="1:44" x14ac:dyDescent="0.2">
      <c r="A5" s="75"/>
      <c r="B5" s="103"/>
      <c r="D5" s="14"/>
      <c r="E5" s="14"/>
      <c r="F5" s="14"/>
      <c r="H5" s="82"/>
      <c r="I5" s="82"/>
      <c r="AF5" s="75"/>
      <c r="AK5" s="16"/>
      <c r="AL5" s="108" t="str">
        <f>'Tier 2 Calculations'!AP5</f>
        <v/>
      </c>
      <c r="AM5" s="109" t="str">
        <f>'Tier 2 Calculations'!AQ5</f>
        <v/>
      </c>
      <c r="AN5" s="110" t="str">
        <f>'Tier 2 Calculations'!AR5</f>
        <v/>
      </c>
      <c r="AO5" s="110" t="str">
        <f>'Tier 2 Calculations'!AS5</f>
        <v/>
      </c>
      <c r="AP5" s="31"/>
      <c r="AQ5" s="88"/>
    </row>
    <row r="6" spans="1:44" x14ac:dyDescent="0.2">
      <c r="A6" s="75"/>
      <c r="B6" s="103"/>
      <c r="D6" s="14"/>
      <c r="E6" s="14"/>
      <c r="F6" s="14"/>
      <c r="H6" s="82"/>
      <c r="I6" s="82"/>
      <c r="AF6" s="75"/>
      <c r="AK6" s="16"/>
      <c r="AL6" s="108" t="str">
        <f>'Tier 2 Calculations'!AP6</f>
        <v/>
      </c>
      <c r="AM6" s="109" t="str">
        <f>'Tier 2 Calculations'!AQ6</f>
        <v/>
      </c>
      <c r="AN6" s="110" t="str">
        <f>'Tier 2 Calculations'!AR6</f>
        <v/>
      </c>
      <c r="AO6" s="110" t="str">
        <f>'Tier 2 Calculations'!AS6</f>
        <v/>
      </c>
      <c r="AP6" s="31"/>
    </row>
    <row r="7" spans="1:44" x14ac:dyDescent="0.2">
      <c r="A7" s="75"/>
      <c r="B7" s="103"/>
      <c r="D7" s="14"/>
      <c r="E7" s="14"/>
      <c r="F7" s="14"/>
      <c r="H7" s="82"/>
      <c r="I7" s="82"/>
      <c r="AF7" s="75"/>
      <c r="AK7" s="16"/>
      <c r="AL7" s="108" t="str">
        <f>'Tier 2 Calculations'!AP7</f>
        <v/>
      </c>
      <c r="AM7" s="109" t="str">
        <f>'Tier 2 Calculations'!AQ7</f>
        <v/>
      </c>
      <c r="AN7" s="110" t="str">
        <f>'Tier 2 Calculations'!AR7</f>
        <v/>
      </c>
      <c r="AO7" s="110" t="str">
        <f>'Tier 2 Calculations'!AS7</f>
        <v/>
      </c>
      <c r="AP7" s="31"/>
    </row>
    <row r="8" spans="1:44" x14ac:dyDescent="0.2">
      <c r="A8" s="75"/>
      <c r="B8" s="103"/>
      <c r="D8" s="14"/>
      <c r="E8" s="14"/>
      <c r="F8" s="14"/>
      <c r="H8" s="82"/>
      <c r="I8" s="82"/>
      <c r="AF8" s="75"/>
      <c r="AK8" s="16"/>
      <c r="AL8" s="108" t="str">
        <f>'Tier 2 Calculations'!AP8</f>
        <v/>
      </c>
      <c r="AM8" s="109" t="str">
        <f>'Tier 2 Calculations'!AQ8</f>
        <v/>
      </c>
      <c r="AN8" s="110" t="str">
        <f>'Tier 2 Calculations'!AR8</f>
        <v/>
      </c>
      <c r="AO8" s="110" t="str">
        <f>'Tier 2 Calculations'!AS8</f>
        <v/>
      </c>
      <c r="AP8" s="31"/>
    </row>
    <row r="9" spans="1:44" x14ac:dyDescent="0.2">
      <c r="A9" s="75"/>
      <c r="B9" s="103"/>
      <c r="D9" s="14"/>
      <c r="E9" s="14"/>
      <c r="F9" s="14"/>
      <c r="H9" s="82"/>
      <c r="I9" s="82"/>
      <c r="AF9" s="75"/>
      <c r="AK9" s="16"/>
      <c r="AL9" s="108" t="str">
        <f>'Tier 2 Calculations'!AP9</f>
        <v/>
      </c>
      <c r="AM9" s="109" t="str">
        <f>'Tier 2 Calculations'!AQ9</f>
        <v/>
      </c>
      <c r="AN9" s="110" t="str">
        <f>'Tier 2 Calculations'!AR9</f>
        <v/>
      </c>
      <c r="AO9" s="110" t="str">
        <f>'Tier 2 Calculations'!AS9</f>
        <v/>
      </c>
      <c r="AP9" s="31"/>
    </row>
    <row r="10" spans="1:44" x14ac:dyDescent="0.2">
      <c r="A10" s="75"/>
      <c r="B10" s="103"/>
      <c r="D10" s="14"/>
      <c r="E10" s="14"/>
      <c r="F10" s="14"/>
      <c r="H10" s="82"/>
      <c r="I10" s="82"/>
      <c r="AF10" s="75"/>
      <c r="AK10" s="16"/>
      <c r="AL10" s="108" t="str">
        <f>'Tier 2 Calculations'!AP10</f>
        <v/>
      </c>
      <c r="AM10" s="109" t="str">
        <f>'Tier 2 Calculations'!AQ10</f>
        <v/>
      </c>
      <c r="AN10" s="110" t="str">
        <f>'Tier 2 Calculations'!AR10</f>
        <v/>
      </c>
      <c r="AO10" s="110" t="str">
        <f>'Tier 2 Calculations'!AS10</f>
        <v/>
      </c>
    </row>
    <row r="11" spans="1:44" x14ac:dyDescent="0.2">
      <c r="A11" s="75"/>
      <c r="B11" s="103"/>
      <c r="F11" s="14"/>
      <c r="H11" s="82"/>
      <c r="I11" s="82"/>
      <c r="AF11" s="75"/>
      <c r="AK11" s="16"/>
      <c r="AL11" s="108" t="str">
        <f>'Tier 2 Calculations'!AP11</f>
        <v/>
      </c>
      <c r="AM11" s="109" t="str">
        <f>'Tier 2 Calculations'!AQ11</f>
        <v/>
      </c>
      <c r="AN11" s="110" t="str">
        <f>'Tier 2 Calculations'!AR11</f>
        <v/>
      </c>
      <c r="AO11" s="110" t="str">
        <f>'Tier 2 Calculations'!AS11</f>
        <v/>
      </c>
    </row>
    <row r="12" spans="1:44" x14ac:dyDescent="0.2">
      <c r="A12" s="75"/>
      <c r="B12" s="103"/>
      <c r="F12" s="14"/>
      <c r="H12" s="82"/>
      <c r="I12" s="82"/>
      <c r="AF12" s="75"/>
      <c r="AK12" s="16"/>
      <c r="AL12" s="108" t="str">
        <f>'Tier 2 Calculations'!AP12</f>
        <v/>
      </c>
      <c r="AM12" s="109" t="str">
        <f>'Tier 2 Calculations'!AQ12</f>
        <v/>
      </c>
      <c r="AN12" s="110" t="str">
        <f>'Tier 2 Calculations'!AR12</f>
        <v/>
      </c>
      <c r="AO12" s="110" t="str">
        <f>'Tier 2 Calculations'!AS12</f>
        <v/>
      </c>
    </row>
    <row r="13" spans="1:44" x14ac:dyDescent="0.2">
      <c r="A13" s="75"/>
      <c r="B13" s="103"/>
      <c r="F13" s="14"/>
      <c r="H13" s="82"/>
      <c r="I13" s="82"/>
      <c r="AF13" s="75"/>
      <c r="AK13" s="16"/>
      <c r="AL13" s="108" t="str">
        <f>'Tier 2 Calculations'!AP13</f>
        <v/>
      </c>
      <c r="AM13" s="109" t="str">
        <f>'Tier 2 Calculations'!AQ13</f>
        <v/>
      </c>
      <c r="AN13" s="110" t="str">
        <f>'Tier 2 Calculations'!AR13</f>
        <v/>
      </c>
      <c r="AO13" s="110" t="str">
        <f>'Tier 2 Calculations'!AS13</f>
        <v/>
      </c>
    </row>
    <row r="14" spans="1:44" x14ac:dyDescent="0.2">
      <c r="A14" s="75"/>
      <c r="B14" s="103"/>
      <c r="F14" s="14"/>
      <c r="H14" s="82"/>
      <c r="I14" s="82"/>
      <c r="AF14" s="75"/>
      <c r="AK14" s="16"/>
      <c r="AL14" s="108" t="str">
        <f>'Tier 2 Calculations'!AP14</f>
        <v/>
      </c>
      <c r="AM14" s="109" t="str">
        <f>'Tier 2 Calculations'!AQ14</f>
        <v/>
      </c>
      <c r="AN14" s="110" t="str">
        <f>'Tier 2 Calculations'!AR14</f>
        <v/>
      </c>
      <c r="AO14" s="110" t="str">
        <f>'Tier 2 Calculations'!AS14</f>
        <v/>
      </c>
    </row>
    <row r="15" spans="1:44" x14ac:dyDescent="0.2">
      <c r="A15" s="75"/>
      <c r="B15" s="103"/>
      <c r="F15" s="14"/>
      <c r="H15" s="82"/>
      <c r="I15" s="82"/>
      <c r="AF15" s="75"/>
      <c r="AK15" s="16"/>
      <c r="AL15" s="108" t="str">
        <f>'Tier 2 Calculations'!AP15</f>
        <v/>
      </c>
      <c r="AM15" s="109" t="str">
        <f>'Tier 2 Calculations'!AQ15</f>
        <v/>
      </c>
      <c r="AN15" s="110" t="str">
        <f>'Tier 2 Calculations'!AR15</f>
        <v/>
      </c>
      <c r="AO15" s="110" t="str">
        <f>'Tier 2 Calculations'!AS15</f>
        <v/>
      </c>
    </row>
    <row r="16" spans="1:44" x14ac:dyDescent="0.2">
      <c r="A16" s="75"/>
      <c r="B16" s="103"/>
      <c r="F16" s="14"/>
      <c r="H16" s="82"/>
      <c r="I16" s="82"/>
      <c r="AF16" s="75"/>
      <c r="AK16" s="16"/>
      <c r="AL16" s="108" t="str">
        <f>'Tier 2 Calculations'!AP16</f>
        <v/>
      </c>
      <c r="AM16" s="109" t="str">
        <f>'Tier 2 Calculations'!AQ16</f>
        <v/>
      </c>
      <c r="AN16" s="110" t="str">
        <f>'Tier 2 Calculations'!AR16</f>
        <v/>
      </c>
      <c r="AO16" s="110" t="str">
        <f>'Tier 2 Calculations'!AS16</f>
        <v/>
      </c>
    </row>
    <row r="17" spans="1:41" x14ac:dyDescent="0.2">
      <c r="A17" s="75"/>
      <c r="B17" s="103"/>
      <c r="F17" s="14"/>
      <c r="H17" s="82"/>
      <c r="I17" s="82"/>
      <c r="AF17" s="75"/>
      <c r="AK17" s="16"/>
      <c r="AL17" s="108" t="str">
        <f>'Tier 2 Calculations'!AP17</f>
        <v/>
      </c>
      <c r="AM17" s="109" t="str">
        <f>'Tier 2 Calculations'!AQ17</f>
        <v/>
      </c>
      <c r="AN17" s="110" t="str">
        <f>'Tier 2 Calculations'!AR17</f>
        <v/>
      </c>
      <c r="AO17" s="110" t="str">
        <f>'Tier 2 Calculations'!AS17</f>
        <v/>
      </c>
    </row>
    <row r="18" spans="1:41" x14ac:dyDescent="0.2">
      <c r="A18" s="75"/>
      <c r="B18" s="103"/>
      <c r="F18" s="14"/>
      <c r="H18" s="82"/>
      <c r="I18" s="82"/>
      <c r="AF18" s="75"/>
      <c r="AK18" s="16"/>
      <c r="AL18" s="108" t="str">
        <f>'Tier 2 Calculations'!AP18</f>
        <v/>
      </c>
      <c r="AM18" s="109" t="str">
        <f>'Tier 2 Calculations'!AQ18</f>
        <v/>
      </c>
      <c r="AN18" s="110" t="str">
        <f>'Tier 2 Calculations'!AR18</f>
        <v/>
      </c>
      <c r="AO18" s="110" t="str">
        <f>'Tier 2 Calculations'!AS18</f>
        <v/>
      </c>
    </row>
    <row r="19" spans="1:41" x14ac:dyDescent="0.2">
      <c r="A19" s="75"/>
      <c r="B19" s="103"/>
      <c r="F19" s="14"/>
      <c r="H19" s="82"/>
      <c r="I19" s="82"/>
      <c r="AF19" s="75"/>
      <c r="AK19" s="16"/>
      <c r="AL19" s="108" t="str">
        <f>'Tier 2 Calculations'!AP19</f>
        <v/>
      </c>
      <c r="AM19" s="109" t="str">
        <f>'Tier 2 Calculations'!AQ19</f>
        <v/>
      </c>
      <c r="AN19" s="110" t="str">
        <f>'Tier 2 Calculations'!AR19</f>
        <v/>
      </c>
      <c r="AO19" s="110" t="str">
        <f>'Tier 2 Calculations'!AS19</f>
        <v/>
      </c>
    </row>
    <row r="20" spans="1:41" x14ac:dyDescent="0.2">
      <c r="A20" s="75"/>
      <c r="B20" s="103"/>
      <c r="F20" s="14"/>
      <c r="H20" s="82"/>
      <c r="I20" s="82"/>
      <c r="AF20" s="75"/>
      <c r="AK20" s="16"/>
      <c r="AL20" s="108" t="str">
        <f>'Tier 2 Calculations'!AP20</f>
        <v/>
      </c>
      <c r="AM20" s="109" t="str">
        <f>'Tier 2 Calculations'!AQ20</f>
        <v/>
      </c>
      <c r="AN20" s="110" t="str">
        <f>'Tier 2 Calculations'!AR20</f>
        <v/>
      </c>
      <c r="AO20" s="110" t="str">
        <f>'Tier 2 Calculations'!AS20</f>
        <v/>
      </c>
    </row>
    <row r="21" spans="1:41" x14ac:dyDescent="0.2">
      <c r="A21" s="75"/>
      <c r="B21" s="103"/>
      <c r="F21" s="14"/>
      <c r="H21" s="82"/>
      <c r="I21" s="82"/>
      <c r="AF21" s="75"/>
      <c r="AK21" s="16"/>
      <c r="AL21" s="108" t="str">
        <f>'Tier 2 Calculations'!AP21</f>
        <v/>
      </c>
      <c r="AM21" s="109" t="str">
        <f>'Tier 2 Calculations'!AQ21</f>
        <v/>
      </c>
      <c r="AN21" s="110" t="str">
        <f>'Tier 2 Calculations'!AR21</f>
        <v/>
      </c>
      <c r="AO21" s="110" t="str">
        <f>'Tier 2 Calculations'!AS21</f>
        <v/>
      </c>
    </row>
    <row r="22" spans="1:41" x14ac:dyDescent="0.2">
      <c r="A22" s="75"/>
      <c r="B22" s="103"/>
      <c r="F22" s="14"/>
      <c r="H22" s="82"/>
      <c r="I22" s="82"/>
      <c r="AF22" s="75"/>
      <c r="AK22" s="16"/>
      <c r="AL22" s="108" t="str">
        <f>'Tier 2 Calculations'!AP22</f>
        <v/>
      </c>
      <c r="AM22" s="109" t="str">
        <f>'Tier 2 Calculations'!AQ22</f>
        <v/>
      </c>
      <c r="AN22" s="110" t="str">
        <f>'Tier 2 Calculations'!AR22</f>
        <v/>
      </c>
      <c r="AO22" s="110" t="str">
        <f>'Tier 2 Calculations'!AS22</f>
        <v/>
      </c>
    </row>
    <row r="23" spans="1:41" x14ac:dyDescent="0.2">
      <c r="A23" s="75"/>
      <c r="B23" s="103"/>
      <c r="F23" s="14"/>
      <c r="H23" s="82"/>
      <c r="I23" s="82"/>
      <c r="AF23" s="75"/>
      <c r="AK23" s="16"/>
      <c r="AL23" s="108" t="str">
        <f>'Tier 2 Calculations'!AP23</f>
        <v/>
      </c>
      <c r="AM23" s="109" t="str">
        <f>'Tier 2 Calculations'!AQ23</f>
        <v/>
      </c>
      <c r="AN23" s="110" t="str">
        <f>'Tier 2 Calculations'!AR23</f>
        <v/>
      </c>
      <c r="AO23" s="110" t="str">
        <f>'Tier 2 Calculations'!AS23</f>
        <v/>
      </c>
    </row>
    <row r="24" spans="1:41" x14ac:dyDescent="0.2">
      <c r="A24" s="75"/>
      <c r="B24" s="103"/>
      <c r="F24" s="14"/>
      <c r="H24" s="82"/>
      <c r="I24" s="82"/>
      <c r="AF24" s="75"/>
      <c r="AK24" s="16"/>
      <c r="AL24" s="108" t="str">
        <f>'Tier 2 Calculations'!AP24</f>
        <v/>
      </c>
      <c r="AM24" s="109" t="str">
        <f>'Tier 2 Calculations'!AQ24</f>
        <v/>
      </c>
      <c r="AN24" s="110" t="str">
        <f>'Tier 2 Calculations'!AR24</f>
        <v/>
      </c>
      <c r="AO24" s="110" t="str">
        <f>'Tier 2 Calculations'!AS24</f>
        <v/>
      </c>
    </row>
    <row r="25" spans="1:41" x14ac:dyDescent="0.2">
      <c r="A25" s="75"/>
      <c r="B25" s="103"/>
      <c r="F25" s="14"/>
      <c r="H25" s="82"/>
      <c r="I25" s="82"/>
      <c r="AF25" s="75"/>
      <c r="AK25" s="16"/>
      <c r="AL25" s="108" t="str">
        <f>'Tier 2 Calculations'!AP25</f>
        <v/>
      </c>
      <c r="AM25" s="109" t="str">
        <f>'Tier 2 Calculations'!AQ25</f>
        <v/>
      </c>
      <c r="AN25" s="110" t="str">
        <f>'Tier 2 Calculations'!AR25</f>
        <v/>
      </c>
      <c r="AO25" s="110" t="str">
        <f>'Tier 2 Calculations'!AS25</f>
        <v/>
      </c>
    </row>
    <row r="26" spans="1:41" x14ac:dyDescent="0.2">
      <c r="A26" s="75"/>
      <c r="B26" s="103"/>
      <c r="F26" s="14"/>
      <c r="H26" s="82"/>
      <c r="I26" s="82"/>
      <c r="AF26" s="75"/>
      <c r="AK26" s="16"/>
      <c r="AL26" s="108" t="str">
        <f>'Tier 2 Calculations'!AP26</f>
        <v/>
      </c>
      <c r="AM26" s="109" t="str">
        <f>'Tier 2 Calculations'!AQ26</f>
        <v/>
      </c>
      <c r="AN26" s="110" t="str">
        <f>'Tier 2 Calculations'!AR26</f>
        <v/>
      </c>
      <c r="AO26" s="110" t="str">
        <f>'Tier 2 Calculations'!AS26</f>
        <v/>
      </c>
    </row>
    <row r="27" spans="1:41" x14ac:dyDescent="0.2">
      <c r="A27" s="75"/>
      <c r="B27" s="103"/>
      <c r="F27" s="14"/>
      <c r="H27" s="82"/>
      <c r="I27" s="82"/>
      <c r="AF27" s="75"/>
      <c r="AK27" s="16"/>
      <c r="AL27" s="108" t="str">
        <f>'Tier 2 Calculations'!AP27</f>
        <v/>
      </c>
      <c r="AM27" s="109" t="str">
        <f>'Tier 2 Calculations'!AQ27</f>
        <v/>
      </c>
      <c r="AN27" s="110" t="str">
        <f>'Tier 2 Calculations'!AR27</f>
        <v/>
      </c>
      <c r="AO27" s="110" t="str">
        <f>'Tier 2 Calculations'!AS27</f>
        <v/>
      </c>
    </row>
    <row r="28" spans="1:41" x14ac:dyDescent="0.2">
      <c r="A28" s="75"/>
      <c r="B28" s="103"/>
      <c r="F28" s="14"/>
      <c r="H28" s="82"/>
      <c r="I28" s="82"/>
      <c r="AF28" s="75"/>
      <c r="AK28" s="16"/>
      <c r="AL28" s="108" t="str">
        <f>'Tier 2 Calculations'!AP28</f>
        <v/>
      </c>
      <c r="AM28" s="109" t="str">
        <f>'Tier 2 Calculations'!AQ28</f>
        <v/>
      </c>
      <c r="AN28" s="110" t="str">
        <f>'Tier 2 Calculations'!AR28</f>
        <v/>
      </c>
      <c r="AO28" s="110" t="str">
        <f>'Tier 2 Calculations'!AS28</f>
        <v/>
      </c>
    </row>
    <row r="29" spans="1:41" x14ac:dyDescent="0.2">
      <c r="A29" s="75"/>
      <c r="B29" s="103"/>
      <c r="F29" s="14"/>
      <c r="H29" s="82"/>
      <c r="I29" s="82"/>
      <c r="AF29" s="75"/>
      <c r="AK29" s="16"/>
      <c r="AL29" s="108" t="str">
        <f>'Tier 2 Calculations'!AP29</f>
        <v/>
      </c>
      <c r="AM29" s="109" t="str">
        <f>'Tier 2 Calculations'!AQ29</f>
        <v/>
      </c>
      <c r="AN29" s="110" t="str">
        <f>'Tier 2 Calculations'!AR29</f>
        <v/>
      </c>
      <c r="AO29" s="110" t="str">
        <f>'Tier 2 Calculations'!AS29</f>
        <v/>
      </c>
    </row>
    <row r="30" spans="1:41" x14ac:dyDescent="0.2">
      <c r="A30" s="75"/>
      <c r="B30" s="103"/>
      <c r="F30" s="14"/>
      <c r="H30" s="82"/>
      <c r="I30" s="82"/>
      <c r="AF30" s="75"/>
      <c r="AK30" s="16"/>
      <c r="AL30" s="108" t="str">
        <f>'Tier 2 Calculations'!AP30</f>
        <v/>
      </c>
      <c r="AM30" s="109" t="str">
        <f>'Tier 2 Calculations'!AQ30</f>
        <v/>
      </c>
      <c r="AN30" s="110" t="str">
        <f>'Tier 2 Calculations'!AR30</f>
        <v/>
      </c>
      <c r="AO30" s="110" t="str">
        <f>'Tier 2 Calculations'!AS30</f>
        <v/>
      </c>
    </row>
    <row r="31" spans="1:41" x14ac:dyDescent="0.2">
      <c r="A31" s="75"/>
      <c r="B31" s="103"/>
      <c r="F31" s="14"/>
      <c r="H31" s="82"/>
      <c r="I31" s="82"/>
      <c r="AF31" s="75"/>
      <c r="AK31" s="16"/>
      <c r="AL31" s="108" t="str">
        <f>'Tier 2 Calculations'!AP31</f>
        <v/>
      </c>
      <c r="AM31" s="109" t="str">
        <f>'Tier 2 Calculations'!AQ31</f>
        <v/>
      </c>
      <c r="AN31" s="110" t="str">
        <f>'Tier 2 Calculations'!AR31</f>
        <v/>
      </c>
      <c r="AO31" s="110" t="str">
        <f>'Tier 2 Calculations'!AS31</f>
        <v/>
      </c>
    </row>
    <row r="32" spans="1:41" x14ac:dyDescent="0.2">
      <c r="A32" s="75"/>
      <c r="B32" s="103"/>
      <c r="F32" s="14"/>
      <c r="H32" s="82"/>
      <c r="I32" s="82"/>
      <c r="AF32" s="75"/>
      <c r="AK32" s="16"/>
      <c r="AL32" s="108" t="str">
        <f>'Tier 2 Calculations'!AP32</f>
        <v/>
      </c>
      <c r="AM32" s="109" t="str">
        <f>'Tier 2 Calculations'!AQ32</f>
        <v/>
      </c>
      <c r="AN32" s="110" t="str">
        <f>'Tier 2 Calculations'!AR32</f>
        <v/>
      </c>
      <c r="AO32" s="110" t="str">
        <f>'Tier 2 Calculations'!AS32</f>
        <v/>
      </c>
    </row>
    <row r="33" spans="1:41" x14ac:dyDescent="0.2">
      <c r="A33" s="75"/>
      <c r="B33" s="103"/>
      <c r="F33" s="14"/>
      <c r="H33" s="82"/>
      <c r="I33" s="82"/>
      <c r="AF33" s="75"/>
      <c r="AK33" s="16"/>
      <c r="AL33" s="108" t="str">
        <f>'Tier 2 Calculations'!AP33</f>
        <v/>
      </c>
      <c r="AM33" s="109" t="str">
        <f>'Tier 2 Calculations'!AQ33</f>
        <v/>
      </c>
      <c r="AN33" s="110" t="str">
        <f>'Tier 2 Calculations'!AR33</f>
        <v/>
      </c>
      <c r="AO33" s="110" t="str">
        <f>'Tier 2 Calculations'!AS33</f>
        <v/>
      </c>
    </row>
    <row r="34" spans="1:41" x14ac:dyDescent="0.2">
      <c r="A34" s="75"/>
      <c r="B34" s="103"/>
      <c r="F34" s="14"/>
      <c r="H34" s="82"/>
      <c r="I34" s="82"/>
      <c r="AF34" s="75"/>
      <c r="AK34" s="16"/>
      <c r="AL34" s="108" t="str">
        <f>'Tier 2 Calculations'!AP34</f>
        <v/>
      </c>
      <c r="AM34" s="109" t="str">
        <f>'Tier 2 Calculations'!AQ34</f>
        <v/>
      </c>
      <c r="AN34" s="110" t="str">
        <f>'Tier 2 Calculations'!AR34</f>
        <v/>
      </c>
      <c r="AO34" s="110" t="str">
        <f>'Tier 2 Calculations'!AS34</f>
        <v/>
      </c>
    </row>
    <row r="35" spans="1:41" x14ac:dyDescent="0.2">
      <c r="A35" s="75"/>
      <c r="B35" s="103"/>
      <c r="F35" s="14"/>
      <c r="H35" s="82"/>
      <c r="I35" s="82"/>
      <c r="AF35" s="75"/>
      <c r="AK35" s="16"/>
      <c r="AL35" s="108" t="str">
        <f>'Tier 2 Calculations'!AP35</f>
        <v/>
      </c>
      <c r="AM35" s="109" t="str">
        <f>'Tier 2 Calculations'!AQ35</f>
        <v/>
      </c>
      <c r="AN35" s="110" t="str">
        <f>'Tier 2 Calculations'!AR35</f>
        <v/>
      </c>
      <c r="AO35" s="110" t="str">
        <f>'Tier 2 Calculations'!AS35</f>
        <v/>
      </c>
    </row>
    <row r="36" spans="1:41" x14ac:dyDescent="0.2">
      <c r="A36" s="75"/>
      <c r="B36" s="103"/>
      <c r="F36" s="14"/>
      <c r="H36" s="82"/>
      <c r="I36" s="82"/>
      <c r="AF36" s="75"/>
      <c r="AK36" s="16"/>
      <c r="AL36" s="108" t="str">
        <f>'Tier 2 Calculations'!AP36</f>
        <v/>
      </c>
      <c r="AM36" s="109" t="str">
        <f>'Tier 2 Calculations'!AQ36</f>
        <v/>
      </c>
      <c r="AN36" s="110" t="str">
        <f>'Tier 2 Calculations'!AR36</f>
        <v/>
      </c>
      <c r="AO36" s="110" t="str">
        <f>'Tier 2 Calculations'!AS36</f>
        <v/>
      </c>
    </row>
    <row r="37" spans="1:41" x14ac:dyDescent="0.2">
      <c r="A37" s="75"/>
      <c r="B37" s="103"/>
      <c r="F37" s="14"/>
      <c r="H37" s="82"/>
      <c r="I37" s="82"/>
      <c r="AF37" s="75"/>
      <c r="AK37" s="16"/>
      <c r="AL37" s="108" t="str">
        <f>'Tier 2 Calculations'!AP37</f>
        <v/>
      </c>
      <c r="AM37" s="109" t="str">
        <f>'Tier 2 Calculations'!AQ37</f>
        <v/>
      </c>
      <c r="AN37" s="110" t="str">
        <f>'Tier 2 Calculations'!AR37</f>
        <v/>
      </c>
      <c r="AO37" s="110" t="str">
        <f>'Tier 2 Calculations'!AS37</f>
        <v/>
      </c>
    </row>
    <row r="38" spans="1:41" x14ac:dyDescent="0.2">
      <c r="A38" s="75"/>
      <c r="B38" s="103"/>
      <c r="F38" s="14"/>
      <c r="H38" s="82"/>
      <c r="I38" s="82"/>
      <c r="AF38" s="75"/>
      <c r="AK38" s="16"/>
      <c r="AL38" s="108" t="str">
        <f>'Tier 2 Calculations'!AP38</f>
        <v/>
      </c>
      <c r="AM38" s="109" t="str">
        <f>'Tier 2 Calculations'!AQ38</f>
        <v/>
      </c>
      <c r="AN38" s="110" t="str">
        <f>'Tier 2 Calculations'!AR38</f>
        <v/>
      </c>
      <c r="AO38" s="110" t="str">
        <f>'Tier 2 Calculations'!AS38</f>
        <v/>
      </c>
    </row>
    <row r="39" spans="1:41" x14ac:dyDescent="0.2">
      <c r="A39" s="75"/>
      <c r="B39" s="103"/>
      <c r="F39" s="14"/>
      <c r="H39" s="82"/>
      <c r="I39" s="82"/>
      <c r="AF39" s="75"/>
      <c r="AK39" s="16"/>
      <c r="AL39" s="108" t="str">
        <f>'Tier 2 Calculations'!AP39</f>
        <v/>
      </c>
      <c r="AM39" s="109" t="str">
        <f>'Tier 2 Calculations'!AQ39</f>
        <v/>
      </c>
      <c r="AN39" s="110" t="str">
        <f>'Tier 2 Calculations'!AR39</f>
        <v/>
      </c>
      <c r="AO39" s="110" t="str">
        <f>'Tier 2 Calculations'!AS39</f>
        <v/>
      </c>
    </row>
    <row r="40" spans="1:41" x14ac:dyDescent="0.2">
      <c r="A40" s="75"/>
      <c r="B40" s="103"/>
      <c r="F40" s="14"/>
      <c r="H40" s="82"/>
      <c r="I40" s="82"/>
      <c r="AF40" s="75"/>
      <c r="AK40" s="16"/>
      <c r="AL40" s="108" t="str">
        <f>'Tier 2 Calculations'!AP40</f>
        <v/>
      </c>
      <c r="AM40" s="109" t="str">
        <f>'Tier 2 Calculations'!AQ40</f>
        <v/>
      </c>
      <c r="AN40" s="110" t="str">
        <f>'Tier 2 Calculations'!AR40</f>
        <v/>
      </c>
      <c r="AO40" s="110" t="str">
        <f>'Tier 2 Calculations'!AS40</f>
        <v/>
      </c>
    </row>
    <row r="41" spans="1:41" x14ac:dyDescent="0.2">
      <c r="A41" s="75"/>
      <c r="B41" s="103"/>
      <c r="F41" s="14"/>
      <c r="H41" s="82"/>
      <c r="I41" s="82"/>
      <c r="AF41" s="75"/>
      <c r="AK41" s="16"/>
      <c r="AL41" s="108" t="str">
        <f>'Tier 2 Calculations'!AP41</f>
        <v/>
      </c>
      <c r="AM41" s="109" t="str">
        <f>'Tier 2 Calculations'!AQ41</f>
        <v/>
      </c>
      <c r="AN41" s="110" t="str">
        <f>'Tier 2 Calculations'!AR41</f>
        <v/>
      </c>
      <c r="AO41" s="110" t="str">
        <f>'Tier 2 Calculations'!AS41</f>
        <v/>
      </c>
    </row>
    <row r="42" spans="1:41" x14ac:dyDescent="0.2">
      <c r="A42" s="75"/>
      <c r="B42" s="103"/>
      <c r="F42" s="14"/>
      <c r="H42" s="82"/>
      <c r="I42" s="82"/>
      <c r="AF42" s="75"/>
      <c r="AK42" s="16"/>
      <c r="AL42" s="108" t="str">
        <f>'Tier 2 Calculations'!AP42</f>
        <v/>
      </c>
      <c r="AM42" s="109" t="str">
        <f>'Tier 2 Calculations'!AQ42</f>
        <v/>
      </c>
      <c r="AN42" s="110" t="str">
        <f>'Tier 2 Calculations'!AR42</f>
        <v/>
      </c>
      <c r="AO42" s="110" t="str">
        <f>'Tier 2 Calculations'!AS42</f>
        <v/>
      </c>
    </row>
    <row r="43" spans="1:41" x14ac:dyDescent="0.2">
      <c r="A43" s="75"/>
      <c r="B43" s="103"/>
      <c r="F43" s="14"/>
      <c r="H43" s="82"/>
      <c r="I43" s="82"/>
      <c r="AF43" s="75"/>
      <c r="AK43" s="16"/>
      <c r="AL43" s="108" t="str">
        <f>'Tier 2 Calculations'!AP43</f>
        <v/>
      </c>
      <c r="AM43" s="109" t="str">
        <f>'Tier 2 Calculations'!AQ43</f>
        <v/>
      </c>
      <c r="AN43" s="110" t="str">
        <f>'Tier 2 Calculations'!AR43</f>
        <v/>
      </c>
      <c r="AO43" s="110" t="str">
        <f>'Tier 2 Calculations'!AS43</f>
        <v/>
      </c>
    </row>
    <row r="44" spans="1:41" x14ac:dyDescent="0.2">
      <c r="A44" s="75"/>
      <c r="B44" s="103"/>
      <c r="F44" s="14"/>
      <c r="H44" s="82"/>
      <c r="I44" s="82"/>
      <c r="AF44" s="75"/>
      <c r="AK44" s="16"/>
      <c r="AL44" s="108" t="str">
        <f>'Tier 2 Calculations'!AP44</f>
        <v/>
      </c>
      <c r="AM44" s="109" t="str">
        <f>'Tier 2 Calculations'!AQ44</f>
        <v/>
      </c>
      <c r="AN44" s="110" t="str">
        <f>'Tier 2 Calculations'!AR44</f>
        <v/>
      </c>
      <c r="AO44" s="110" t="str">
        <f>'Tier 2 Calculations'!AS44</f>
        <v/>
      </c>
    </row>
    <row r="45" spans="1:41" x14ac:dyDescent="0.2">
      <c r="A45" s="75"/>
      <c r="B45" s="103"/>
      <c r="F45" s="14"/>
      <c r="H45" s="82"/>
      <c r="I45" s="82"/>
      <c r="AF45" s="75"/>
      <c r="AK45" s="16"/>
      <c r="AL45" s="108" t="str">
        <f>'Tier 2 Calculations'!AP45</f>
        <v/>
      </c>
      <c r="AM45" s="109" t="str">
        <f>'Tier 2 Calculations'!AQ45</f>
        <v/>
      </c>
      <c r="AN45" s="110" t="str">
        <f>'Tier 2 Calculations'!AR45</f>
        <v/>
      </c>
      <c r="AO45" s="110" t="str">
        <f>'Tier 2 Calculations'!AS45</f>
        <v/>
      </c>
    </row>
    <row r="46" spans="1:41" x14ac:dyDescent="0.2">
      <c r="A46" s="75"/>
      <c r="B46" s="103"/>
      <c r="F46" s="14"/>
      <c r="H46" s="82"/>
      <c r="I46" s="82"/>
      <c r="AF46" s="75"/>
      <c r="AK46" s="16"/>
      <c r="AL46" s="108" t="str">
        <f>'Tier 2 Calculations'!AP46</f>
        <v/>
      </c>
      <c r="AM46" s="109" t="str">
        <f>'Tier 2 Calculations'!AQ46</f>
        <v/>
      </c>
      <c r="AN46" s="110" t="str">
        <f>'Tier 2 Calculations'!AR46</f>
        <v/>
      </c>
      <c r="AO46" s="110" t="str">
        <f>'Tier 2 Calculations'!AS46</f>
        <v/>
      </c>
    </row>
    <row r="47" spans="1:41" x14ac:dyDescent="0.2">
      <c r="A47" s="75"/>
      <c r="B47" s="103"/>
      <c r="F47" s="14"/>
      <c r="H47" s="82"/>
      <c r="I47" s="82"/>
      <c r="AF47" s="75"/>
      <c r="AK47" s="16"/>
      <c r="AL47" s="108" t="str">
        <f>'Tier 2 Calculations'!AP47</f>
        <v/>
      </c>
      <c r="AM47" s="109" t="str">
        <f>'Tier 2 Calculations'!AQ47</f>
        <v/>
      </c>
      <c r="AN47" s="110" t="str">
        <f>'Tier 2 Calculations'!AR47</f>
        <v/>
      </c>
      <c r="AO47" s="110" t="str">
        <f>'Tier 2 Calculations'!AS47</f>
        <v/>
      </c>
    </row>
    <row r="48" spans="1:41" x14ac:dyDescent="0.2">
      <c r="A48" s="75"/>
      <c r="B48" s="103"/>
      <c r="F48" s="14"/>
      <c r="H48" s="82"/>
      <c r="I48" s="82"/>
      <c r="AF48" s="75"/>
      <c r="AK48" s="16"/>
      <c r="AL48" s="108" t="str">
        <f>'Tier 2 Calculations'!AP48</f>
        <v/>
      </c>
      <c r="AM48" s="109" t="str">
        <f>'Tier 2 Calculations'!AQ48</f>
        <v/>
      </c>
      <c r="AN48" s="110" t="str">
        <f>'Tier 2 Calculations'!AR48</f>
        <v/>
      </c>
      <c r="AO48" s="110" t="str">
        <f>'Tier 2 Calculations'!AS48</f>
        <v/>
      </c>
    </row>
    <row r="49" spans="1:41" x14ac:dyDescent="0.2">
      <c r="A49" s="75"/>
      <c r="B49" s="103"/>
      <c r="F49" s="14"/>
      <c r="H49" s="82"/>
      <c r="I49" s="82"/>
      <c r="AF49" s="75"/>
      <c r="AK49" s="16"/>
      <c r="AL49" s="108" t="str">
        <f>'Tier 2 Calculations'!AP49</f>
        <v/>
      </c>
      <c r="AM49" s="109" t="str">
        <f>'Tier 2 Calculations'!AQ49</f>
        <v/>
      </c>
      <c r="AN49" s="110" t="str">
        <f>'Tier 2 Calculations'!AR49</f>
        <v/>
      </c>
      <c r="AO49" s="110" t="str">
        <f>'Tier 2 Calculations'!AS49</f>
        <v/>
      </c>
    </row>
    <row r="50" spans="1:41" x14ac:dyDescent="0.2">
      <c r="A50" s="75"/>
      <c r="B50" s="103"/>
      <c r="F50" s="14"/>
      <c r="H50" s="82"/>
      <c r="I50" s="82"/>
      <c r="AF50" s="75"/>
      <c r="AK50" s="16"/>
      <c r="AL50" s="108" t="str">
        <f>'Tier 2 Calculations'!AP50</f>
        <v/>
      </c>
      <c r="AM50" s="109" t="str">
        <f>'Tier 2 Calculations'!AQ50</f>
        <v/>
      </c>
      <c r="AN50" s="110" t="str">
        <f>'Tier 2 Calculations'!AR50</f>
        <v/>
      </c>
      <c r="AO50" s="110" t="str">
        <f>'Tier 2 Calculations'!AS50</f>
        <v/>
      </c>
    </row>
    <row r="51" spans="1:41" x14ac:dyDescent="0.2">
      <c r="A51" s="75"/>
      <c r="B51" s="103"/>
      <c r="F51" s="14"/>
      <c r="H51" s="82"/>
      <c r="I51" s="82"/>
      <c r="AF51" s="75"/>
      <c r="AK51" s="16"/>
      <c r="AL51" s="108" t="str">
        <f>'Tier 2 Calculations'!AP51</f>
        <v/>
      </c>
      <c r="AM51" s="109" t="str">
        <f>'Tier 2 Calculations'!AQ51</f>
        <v/>
      </c>
      <c r="AN51" s="110" t="str">
        <f>'Tier 2 Calculations'!AR51</f>
        <v/>
      </c>
      <c r="AO51" s="110" t="str">
        <f>'Tier 2 Calculations'!AS51</f>
        <v/>
      </c>
    </row>
    <row r="52" spans="1:41" x14ac:dyDescent="0.2">
      <c r="A52" s="75"/>
      <c r="B52" s="103"/>
      <c r="F52" s="14"/>
      <c r="H52" s="82"/>
      <c r="I52" s="82"/>
      <c r="AF52" s="75"/>
      <c r="AK52" s="16"/>
      <c r="AL52" s="108" t="str">
        <f>'Tier 2 Calculations'!AP52</f>
        <v/>
      </c>
      <c r="AM52" s="109" t="str">
        <f>'Tier 2 Calculations'!AQ52</f>
        <v/>
      </c>
      <c r="AN52" s="110" t="str">
        <f>'Tier 2 Calculations'!AR52</f>
        <v/>
      </c>
      <c r="AO52" s="110" t="str">
        <f>'Tier 2 Calculations'!AS52</f>
        <v/>
      </c>
    </row>
    <row r="53" spans="1:41" x14ac:dyDescent="0.2">
      <c r="A53" s="75"/>
      <c r="B53" s="103"/>
      <c r="F53" s="14"/>
      <c r="H53" s="82"/>
      <c r="I53" s="82"/>
      <c r="AF53" s="75"/>
      <c r="AK53" s="16"/>
      <c r="AL53" s="108" t="str">
        <f>'Tier 2 Calculations'!AP53</f>
        <v/>
      </c>
      <c r="AM53" s="109" t="str">
        <f>'Tier 2 Calculations'!AQ53</f>
        <v/>
      </c>
      <c r="AN53" s="110" t="str">
        <f>'Tier 2 Calculations'!AR53</f>
        <v/>
      </c>
      <c r="AO53" s="110" t="str">
        <f>'Tier 2 Calculations'!AS53</f>
        <v/>
      </c>
    </row>
    <row r="54" spans="1:41" x14ac:dyDescent="0.2">
      <c r="A54" s="75"/>
      <c r="B54" s="103"/>
      <c r="F54" s="14"/>
      <c r="H54" s="82"/>
      <c r="I54" s="82"/>
      <c r="AF54" s="75"/>
      <c r="AK54" s="16"/>
      <c r="AL54" s="108" t="str">
        <f>'Tier 2 Calculations'!AP54</f>
        <v/>
      </c>
      <c r="AM54" s="109" t="str">
        <f>'Tier 2 Calculations'!AQ54</f>
        <v/>
      </c>
      <c r="AN54" s="110" t="str">
        <f>'Tier 2 Calculations'!AR54</f>
        <v/>
      </c>
      <c r="AO54" s="110" t="str">
        <f>'Tier 2 Calculations'!AS54</f>
        <v/>
      </c>
    </row>
    <row r="55" spans="1:41" x14ac:dyDescent="0.2">
      <c r="A55" s="75"/>
      <c r="B55" s="103"/>
      <c r="F55" s="14"/>
      <c r="H55" s="82"/>
      <c r="I55" s="82"/>
      <c r="AF55" s="75"/>
      <c r="AK55" s="16"/>
      <c r="AL55" s="108" t="str">
        <f>'Tier 2 Calculations'!AP55</f>
        <v/>
      </c>
      <c r="AM55" s="109" t="str">
        <f>'Tier 2 Calculations'!AQ55</f>
        <v/>
      </c>
      <c r="AN55" s="110" t="str">
        <f>'Tier 2 Calculations'!AR55</f>
        <v/>
      </c>
      <c r="AO55" s="110" t="str">
        <f>'Tier 2 Calculations'!AS55</f>
        <v/>
      </c>
    </row>
    <row r="56" spans="1:41" x14ac:dyDescent="0.2">
      <c r="A56" s="75"/>
      <c r="B56" s="103"/>
      <c r="F56" s="14"/>
      <c r="H56" s="82"/>
      <c r="I56" s="82"/>
      <c r="AF56" s="75"/>
      <c r="AK56" s="16"/>
      <c r="AL56" s="108" t="str">
        <f>'Tier 2 Calculations'!AP56</f>
        <v/>
      </c>
      <c r="AM56" s="109" t="str">
        <f>'Tier 2 Calculations'!AQ56</f>
        <v/>
      </c>
      <c r="AN56" s="110" t="str">
        <f>'Tier 2 Calculations'!AR56</f>
        <v/>
      </c>
      <c r="AO56" s="110" t="str">
        <f>'Tier 2 Calculations'!AS56</f>
        <v/>
      </c>
    </row>
    <row r="57" spans="1:41" x14ac:dyDescent="0.2">
      <c r="A57" s="75"/>
      <c r="B57" s="103"/>
      <c r="F57" s="14"/>
      <c r="H57" s="82"/>
      <c r="I57" s="82"/>
      <c r="AF57" s="75"/>
      <c r="AK57" s="16"/>
      <c r="AL57" s="108" t="str">
        <f>'Tier 2 Calculations'!AP57</f>
        <v/>
      </c>
      <c r="AM57" s="109" t="str">
        <f>'Tier 2 Calculations'!AQ57</f>
        <v/>
      </c>
      <c r="AN57" s="110" t="str">
        <f>'Tier 2 Calculations'!AR57</f>
        <v/>
      </c>
      <c r="AO57" s="110" t="str">
        <f>'Tier 2 Calculations'!AS57</f>
        <v/>
      </c>
    </row>
    <row r="58" spans="1:41" x14ac:dyDescent="0.2">
      <c r="A58" s="75"/>
      <c r="B58" s="103"/>
      <c r="F58" s="14"/>
      <c r="H58" s="82"/>
      <c r="I58" s="82"/>
      <c r="AF58" s="75"/>
      <c r="AK58" s="16"/>
      <c r="AL58" s="108" t="str">
        <f>'Tier 2 Calculations'!AP58</f>
        <v/>
      </c>
      <c r="AM58" s="109" t="str">
        <f>'Tier 2 Calculations'!AQ58</f>
        <v/>
      </c>
      <c r="AN58" s="110" t="str">
        <f>'Tier 2 Calculations'!AR58</f>
        <v/>
      </c>
      <c r="AO58" s="110" t="str">
        <f>'Tier 2 Calculations'!AS58</f>
        <v/>
      </c>
    </row>
    <row r="59" spans="1:41" x14ac:dyDescent="0.2">
      <c r="A59" s="75"/>
      <c r="B59" s="103"/>
      <c r="F59" s="14"/>
      <c r="H59" s="82"/>
      <c r="I59" s="82"/>
      <c r="AF59" s="75"/>
      <c r="AK59" s="16"/>
      <c r="AL59" s="108" t="str">
        <f>'Tier 2 Calculations'!AP59</f>
        <v/>
      </c>
      <c r="AM59" s="109" t="str">
        <f>'Tier 2 Calculations'!AQ59</f>
        <v/>
      </c>
      <c r="AN59" s="110" t="str">
        <f>'Tier 2 Calculations'!AR59</f>
        <v/>
      </c>
      <c r="AO59" s="110" t="str">
        <f>'Tier 2 Calculations'!AS59</f>
        <v/>
      </c>
    </row>
    <row r="60" spans="1:41" x14ac:dyDescent="0.2">
      <c r="A60" s="75"/>
      <c r="B60" s="103"/>
      <c r="F60" s="14"/>
      <c r="H60" s="82"/>
      <c r="I60" s="82"/>
      <c r="AF60" s="75"/>
      <c r="AK60" s="16"/>
      <c r="AL60" s="108" t="str">
        <f>'Tier 2 Calculations'!AP60</f>
        <v/>
      </c>
      <c r="AM60" s="109" t="str">
        <f>'Tier 2 Calculations'!AQ60</f>
        <v/>
      </c>
      <c r="AN60" s="110" t="str">
        <f>'Tier 2 Calculations'!AR60</f>
        <v/>
      </c>
      <c r="AO60" s="110" t="str">
        <f>'Tier 2 Calculations'!AS60</f>
        <v/>
      </c>
    </row>
    <row r="61" spans="1:41" x14ac:dyDescent="0.2">
      <c r="A61" s="75"/>
      <c r="B61" s="103"/>
      <c r="F61" s="14"/>
      <c r="H61" s="82"/>
      <c r="I61" s="82"/>
      <c r="AF61" s="75"/>
      <c r="AK61" s="16"/>
      <c r="AL61" s="108" t="str">
        <f>'Tier 2 Calculations'!AP61</f>
        <v/>
      </c>
      <c r="AM61" s="109" t="str">
        <f>'Tier 2 Calculations'!AQ61</f>
        <v/>
      </c>
      <c r="AN61" s="110" t="str">
        <f>'Tier 2 Calculations'!AR61</f>
        <v/>
      </c>
      <c r="AO61" s="110" t="str">
        <f>'Tier 2 Calculations'!AS61</f>
        <v/>
      </c>
    </row>
    <row r="62" spans="1:41" x14ac:dyDescent="0.2">
      <c r="A62" s="75"/>
      <c r="B62" s="103"/>
      <c r="F62" s="14"/>
      <c r="H62" s="82"/>
      <c r="I62" s="82"/>
      <c r="AF62" s="75"/>
      <c r="AK62" s="16"/>
      <c r="AL62" s="108" t="str">
        <f>'Tier 2 Calculations'!AP62</f>
        <v/>
      </c>
      <c r="AM62" s="109" t="str">
        <f>'Tier 2 Calculations'!AQ62</f>
        <v/>
      </c>
      <c r="AN62" s="110" t="str">
        <f>'Tier 2 Calculations'!AR62</f>
        <v/>
      </c>
      <c r="AO62" s="110" t="str">
        <f>'Tier 2 Calculations'!AS62</f>
        <v/>
      </c>
    </row>
    <row r="63" spans="1:41" x14ac:dyDescent="0.2">
      <c r="A63" s="75"/>
      <c r="B63" s="103"/>
      <c r="F63" s="14"/>
      <c r="H63" s="82"/>
      <c r="I63" s="82"/>
      <c r="AF63" s="75"/>
      <c r="AK63" s="16"/>
      <c r="AL63" s="108" t="str">
        <f>'Tier 2 Calculations'!AP63</f>
        <v/>
      </c>
      <c r="AM63" s="109" t="str">
        <f>'Tier 2 Calculations'!AQ63</f>
        <v/>
      </c>
      <c r="AN63" s="110" t="str">
        <f>'Tier 2 Calculations'!AR63</f>
        <v/>
      </c>
      <c r="AO63" s="110" t="str">
        <f>'Tier 2 Calculations'!AS63</f>
        <v/>
      </c>
    </row>
    <row r="64" spans="1:41" x14ac:dyDescent="0.2">
      <c r="A64" s="75"/>
      <c r="B64" s="103"/>
      <c r="F64" s="14"/>
      <c r="H64" s="82"/>
      <c r="I64" s="82"/>
      <c r="AF64" s="75"/>
      <c r="AK64" s="16"/>
      <c r="AL64" s="108" t="str">
        <f>'Tier 2 Calculations'!AP64</f>
        <v/>
      </c>
      <c r="AM64" s="109" t="str">
        <f>'Tier 2 Calculations'!AQ64</f>
        <v/>
      </c>
      <c r="AN64" s="110" t="str">
        <f>'Tier 2 Calculations'!AR64</f>
        <v/>
      </c>
      <c r="AO64" s="110" t="str">
        <f>'Tier 2 Calculations'!AS64</f>
        <v/>
      </c>
    </row>
    <row r="65" spans="1:41" x14ac:dyDescent="0.2">
      <c r="A65" s="75"/>
      <c r="B65" s="103"/>
      <c r="F65" s="14"/>
      <c r="H65" s="82"/>
      <c r="I65" s="82"/>
      <c r="AF65" s="75"/>
      <c r="AK65" s="16"/>
      <c r="AL65" s="108" t="str">
        <f>'Tier 2 Calculations'!AP65</f>
        <v/>
      </c>
      <c r="AM65" s="109" t="str">
        <f>'Tier 2 Calculations'!AQ65</f>
        <v/>
      </c>
      <c r="AN65" s="110" t="str">
        <f>'Tier 2 Calculations'!AR65</f>
        <v/>
      </c>
      <c r="AO65" s="110" t="str">
        <f>'Tier 2 Calculations'!AS65</f>
        <v/>
      </c>
    </row>
    <row r="66" spans="1:41" x14ac:dyDescent="0.2">
      <c r="A66" s="75"/>
      <c r="B66" s="103"/>
      <c r="F66" s="14"/>
      <c r="H66" s="82"/>
      <c r="I66" s="82"/>
      <c r="AF66" s="75"/>
      <c r="AK66" s="16"/>
      <c r="AL66" s="108" t="str">
        <f>'Tier 2 Calculations'!AP66</f>
        <v/>
      </c>
      <c r="AM66" s="109" t="str">
        <f>'Tier 2 Calculations'!AQ66</f>
        <v/>
      </c>
      <c r="AN66" s="110" t="str">
        <f>'Tier 2 Calculations'!AR66</f>
        <v/>
      </c>
      <c r="AO66" s="110" t="str">
        <f>'Tier 2 Calculations'!AS66</f>
        <v/>
      </c>
    </row>
    <row r="67" spans="1:41" x14ac:dyDescent="0.2">
      <c r="A67" s="75"/>
      <c r="B67" s="103"/>
      <c r="F67" s="14"/>
      <c r="H67" s="82"/>
      <c r="I67" s="82"/>
      <c r="AF67" s="75"/>
      <c r="AK67" s="16"/>
      <c r="AL67" s="108" t="str">
        <f>'Tier 2 Calculations'!AP67</f>
        <v/>
      </c>
      <c r="AM67" s="109" t="str">
        <f>'Tier 2 Calculations'!AQ67</f>
        <v/>
      </c>
      <c r="AN67" s="110" t="str">
        <f>'Tier 2 Calculations'!AR67</f>
        <v/>
      </c>
      <c r="AO67" s="110" t="str">
        <f>'Tier 2 Calculations'!AS67</f>
        <v/>
      </c>
    </row>
    <row r="68" spans="1:41" x14ac:dyDescent="0.2">
      <c r="A68" s="75"/>
      <c r="B68" s="103"/>
      <c r="F68" s="14"/>
      <c r="H68" s="82"/>
      <c r="I68" s="82"/>
      <c r="AF68" s="75"/>
      <c r="AK68" s="16"/>
      <c r="AL68" s="108" t="str">
        <f>'Tier 2 Calculations'!AP68</f>
        <v/>
      </c>
      <c r="AM68" s="109" t="str">
        <f>'Tier 2 Calculations'!AQ68</f>
        <v/>
      </c>
      <c r="AN68" s="110" t="str">
        <f>'Tier 2 Calculations'!AR68</f>
        <v/>
      </c>
      <c r="AO68" s="110" t="str">
        <f>'Tier 2 Calculations'!AS68</f>
        <v/>
      </c>
    </row>
    <row r="69" spans="1:41" x14ac:dyDescent="0.2">
      <c r="A69" s="75"/>
      <c r="B69" s="103"/>
      <c r="F69" s="14"/>
      <c r="H69" s="82"/>
      <c r="I69" s="82"/>
      <c r="AF69" s="75"/>
      <c r="AK69" s="16"/>
      <c r="AL69" s="108" t="str">
        <f>'Tier 2 Calculations'!AP69</f>
        <v/>
      </c>
      <c r="AM69" s="109" t="str">
        <f>'Tier 2 Calculations'!AQ69</f>
        <v/>
      </c>
      <c r="AN69" s="110" t="str">
        <f>'Tier 2 Calculations'!AR69</f>
        <v/>
      </c>
      <c r="AO69" s="110" t="str">
        <f>'Tier 2 Calculations'!AS69</f>
        <v/>
      </c>
    </row>
    <row r="70" spans="1:41" x14ac:dyDescent="0.2">
      <c r="A70" s="75"/>
      <c r="B70" s="103"/>
      <c r="F70" s="14"/>
      <c r="H70" s="82"/>
      <c r="I70" s="82"/>
      <c r="AF70" s="75"/>
      <c r="AK70" s="16"/>
      <c r="AL70" s="108" t="str">
        <f>'Tier 2 Calculations'!AP70</f>
        <v/>
      </c>
      <c r="AM70" s="109" t="str">
        <f>'Tier 2 Calculations'!AQ70</f>
        <v/>
      </c>
      <c r="AN70" s="110" t="str">
        <f>'Tier 2 Calculations'!AR70</f>
        <v/>
      </c>
      <c r="AO70" s="110" t="str">
        <f>'Tier 2 Calculations'!AS70</f>
        <v/>
      </c>
    </row>
    <row r="71" spans="1:41" x14ac:dyDescent="0.2">
      <c r="A71" s="75"/>
      <c r="B71" s="103"/>
      <c r="F71" s="14"/>
      <c r="H71" s="82"/>
      <c r="I71" s="82"/>
      <c r="AF71" s="75"/>
      <c r="AK71" s="16"/>
      <c r="AL71" s="108" t="str">
        <f>'Tier 2 Calculations'!AP71</f>
        <v/>
      </c>
      <c r="AM71" s="109" t="str">
        <f>'Tier 2 Calculations'!AQ71</f>
        <v/>
      </c>
      <c r="AN71" s="110" t="str">
        <f>'Tier 2 Calculations'!AR71</f>
        <v/>
      </c>
      <c r="AO71" s="110" t="str">
        <f>'Tier 2 Calculations'!AS71</f>
        <v/>
      </c>
    </row>
    <row r="72" spans="1:41" x14ac:dyDescent="0.2">
      <c r="A72" s="75"/>
      <c r="B72" s="103"/>
      <c r="F72" s="14"/>
      <c r="H72" s="82"/>
      <c r="I72" s="82"/>
      <c r="AF72" s="75"/>
      <c r="AK72" s="16"/>
      <c r="AL72" s="108" t="str">
        <f>'Tier 2 Calculations'!AP72</f>
        <v/>
      </c>
      <c r="AM72" s="109" t="str">
        <f>'Tier 2 Calculations'!AQ72</f>
        <v/>
      </c>
      <c r="AN72" s="110" t="str">
        <f>'Tier 2 Calculations'!AR72</f>
        <v/>
      </c>
      <c r="AO72" s="110" t="str">
        <f>'Tier 2 Calculations'!AS72</f>
        <v/>
      </c>
    </row>
    <row r="73" spans="1:41" x14ac:dyDescent="0.2">
      <c r="A73" s="75"/>
      <c r="B73" s="103"/>
      <c r="F73" s="14"/>
      <c r="H73" s="82"/>
      <c r="I73" s="82"/>
      <c r="AF73" s="75"/>
      <c r="AK73" s="16"/>
      <c r="AL73" s="108" t="str">
        <f>'Tier 2 Calculations'!AP73</f>
        <v/>
      </c>
      <c r="AM73" s="109" t="str">
        <f>'Tier 2 Calculations'!AQ73</f>
        <v/>
      </c>
      <c r="AN73" s="110" t="str">
        <f>'Tier 2 Calculations'!AR73</f>
        <v/>
      </c>
      <c r="AO73" s="110" t="str">
        <f>'Tier 2 Calculations'!AS73</f>
        <v/>
      </c>
    </row>
    <row r="74" spans="1:41" x14ac:dyDescent="0.2">
      <c r="A74" s="75"/>
      <c r="B74" s="103"/>
      <c r="F74" s="14"/>
      <c r="H74" s="82"/>
      <c r="I74" s="82"/>
      <c r="AF74" s="75"/>
      <c r="AK74" s="16"/>
      <c r="AL74" s="108" t="str">
        <f>'Tier 2 Calculations'!AP74</f>
        <v/>
      </c>
      <c r="AM74" s="109" t="str">
        <f>'Tier 2 Calculations'!AQ74</f>
        <v/>
      </c>
      <c r="AN74" s="110" t="str">
        <f>'Tier 2 Calculations'!AR74</f>
        <v/>
      </c>
      <c r="AO74" s="110" t="str">
        <f>'Tier 2 Calculations'!AS74</f>
        <v/>
      </c>
    </row>
    <row r="75" spans="1:41" x14ac:dyDescent="0.2">
      <c r="A75" s="75"/>
      <c r="B75" s="103"/>
      <c r="F75" s="14"/>
      <c r="H75" s="82"/>
      <c r="I75" s="82"/>
      <c r="AF75" s="75"/>
      <c r="AK75" s="16"/>
      <c r="AL75" s="108" t="str">
        <f>'Tier 2 Calculations'!AP75</f>
        <v/>
      </c>
      <c r="AM75" s="109" t="str">
        <f>'Tier 2 Calculations'!AQ75</f>
        <v/>
      </c>
      <c r="AN75" s="110" t="str">
        <f>'Tier 2 Calculations'!AR75</f>
        <v/>
      </c>
      <c r="AO75" s="110" t="str">
        <f>'Tier 2 Calculations'!AS75</f>
        <v/>
      </c>
    </row>
    <row r="76" spans="1:41" x14ac:dyDescent="0.2">
      <c r="A76" s="75"/>
      <c r="B76" s="103"/>
      <c r="F76" s="14"/>
      <c r="H76" s="82"/>
      <c r="I76" s="82"/>
      <c r="AF76" s="75"/>
      <c r="AK76" s="16"/>
      <c r="AL76" s="108" t="str">
        <f>'Tier 2 Calculations'!AP76</f>
        <v/>
      </c>
      <c r="AM76" s="109" t="str">
        <f>'Tier 2 Calculations'!AQ76</f>
        <v/>
      </c>
      <c r="AN76" s="110" t="str">
        <f>'Tier 2 Calculations'!AR76</f>
        <v/>
      </c>
      <c r="AO76" s="110" t="str">
        <f>'Tier 2 Calculations'!AS76</f>
        <v/>
      </c>
    </row>
    <row r="77" spans="1:41" x14ac:dyDescent="0.2">
      <c r="A77" s="75"/>
      <c r="B77" s="103"/>
      <c r="F77" s="14"/>
      <c r="H77" s="82"/>
      <c r="I77" s="82"/>
      <c r="AF77" s="75"/>
      <c r="AK77" s="16"/>
      <c r="AL77" s="108" t="str">
        <f>'Tier 2 Calculations'!AP77</f>
        <v/>
      </c>
      <c r="AM77" s="109" t="str">
        <f>'Tier 2 Calculations'!AQ77</f>
        <v/>
      </c>
      <c r="AN77" s="110" t="str">
        <f>'Tier 2 Calculations'!AR77</f>
        <v/>
      </c>
      <c r="AO77" s="110" t="str">
        <f>'Tier 2 Calculations'!AS77</f>
        <v/>
      </c>
    </row>
    <row r="78" spans="1:41" x14ac:dyDescent="0.2">
      <c r="A78" s="75"/>
      <c r="B78" s="103"/>
      <c r="F78" s="14"/>
      <c r="H78" s="82"/>
      <c r="I78" s="82"/>
      <c r="AF78" s="75"/>
      <c r="AK78" s="16"/>
      <c r="AL78" s="108" t="str">
        <f>'Tier 2 Calculations'!AP78</f>
        <v/>
      </c>
      <c r="AM78" s="109" t="str">
        <f>'Tier 2 Calculations'!AQ78</f>
        <v/>
      </c>
      <c r="AN78" s="110" t="str">
        <f>'Tier 2 Calculations'!AR78</f>
        <v/>
      </c>
      <c r="AO78" s="110" t="str">
        <f>'Tier 2 Calculations'!AS78</f>
        <v/>
      </c>
    </row>
    <row r="79" spans="1:41" x14ac:dyDescent="0.2">
      <c r="A79" s="75"/>
      <c r="B79" s="103"/>
      <c r="F79" s="14"/>
      <c r="H79" s="82"/>
      <c r="I79" s="82"/>
      <c r="AF79" s="75"/>
      <c r="AK79" s="16"/>
      <c r="AL79" s="108" t="str">
        <f>'Tier 2 Calculations'!AP79</f>
        <v/>
      </c>
      <c r="AM79" s="109" t="str">
        <f>'Tier 2 Calculations'!AQ79</f>
        <v/>
      </c>
      <c r="AN79" s="110" t="str">
        <f>'Tier 2 Calculations'!AR79</f>
        <v/>
      </c>
      <c r="AO79" s="110" t="str">
        <f>'Tier 2 Calculations'!AS79</f>
        <v/>
      </c>
    </row>
    <row r="80" spans="1:41" x14ac:dyDescent="0.2">
      <c r="A80" s="75"/>
      <c r="B80" s="103"/>
      <c r="F80" s="14"/>
      <c r="H80" s="82"/>
      <c r="I80" s="82"/>
      <c r="AF80" s="75"/>
      <c r="AK80" s="16"/>
      <c r="AL80" s="108" t="str">
        <f>'Tier 2 Calculations'!AP80</f>
        <v/>
      </c>
      <c r="AM80" s="109" t="str">
        <f>'Tier 2 Calculations'!AQ80</f>
        <v/>
      </c>
      <c r="AN80" s="110" t="str">
        <f>'Tier 2 Calculations'!AR80</f>
        <v/>
      </c>
      <c r="AO80" s="110" t="str">
        <f>'Tier 2 Calculations'!AS80</f>
        <v/>
      </c>
    </row>
    <row r="81" spans="1:41" x14ac:dyDescent="0.2">
      <c r="A81" s="75"/>
      <c r="B81" s="103"/>
      <c r="F81" s="14"/>
      <c r="H81" s="82"/>
      <c r="I81" s="82"/>
      <c r="AF81" s="75"/>
      <c r="AK81" s="16"/>
      <c r="AL81" s="108" t="str">
        <f>'Tier 2 Calculations'!AP81</f>
        <v/>
      </c>
      <c r="AM81" s="109" t="str">
        <f>'Tier 2 Calculations'!AQ81</f>
        <v/>
      </c>
      <c r="AN81" s="110" t="str">
        <f>'Tier 2 Calculations'!AR81</f>
        <v/>
      </c>
      <c r="AO81" s="110" t="str">
        <f>'Tier 2 Calculations'!AS81</f>
        <v/>
      </c>
    </row>
    <row r="82" spans="1:41" x14ac:dyDescent="0.2">
      <c r="A82" s="75"/>
      <c r="B82" s="103"/>
      <c r="F82" s="14"/>
      <c r="H82" s="82"/>
      <c r="I82" s="82"/>
      <c r="AF82" s="75"/>
      <c r="AK82" s="16"/>
      <c r="AL82" s="108" t="str">
        <f>'Tier 2 Calculations'!AP82</f>
        <v/>
      </c>
      <c r="AM82" s="109" t="str">
        <f>'Tier 2 Calculations'!AQ82</f>
        <v/>
      </c>
      <c r="AN82" s="110" t="str">
        <f>'Tier 2 Calculations'!AR82</f>
        <v/>
      </c>
      <c r="AO82" s="110" t="str">
        <f>'Tier 2 Calculations'!AS82</f>
        <v/>
      </c>
    </row>
    <row r="83" spans="1:41" x14ac:dyDescent="0.2">
      <c r="A83" s="75"/>
      <c r="B83" s="103"/>
      <c r="F83" s="14"/>
      <c r="H83" s="82"/>
      <c r="I83" s="82"/>
      <c r="AF83" s="75"/>
      <c r="AK83" s="16"/>
      <c r="AL83" s="108" t="str">
        <f>'Tier 2 Calculations'!AP83</f>
        <v/>
      </c>
      <c r="AM83" s="109" t="str">
        <f>'Tier 2 Calculations'!AQ83</f>
        <v/>
      </c>
      <c r="AN83" s="110" t="str">
        <f>'Tier 2 Calculations'!AR83</f>
        <v/>
      </c>
      <c r="AO83" s="110" t="str">
        <f>'Tier 2 Calculations'!AS83</f>
        <v/>
      </c>
    </row>
    <row r="84" spans="1:41" x14ac:dyDescent="0.2">
      <c r="A84" s="75"/>
      <c r="B84" s="103"/>
      <c r="F84" s="14"/>
      <c r="H84" s="82"/>
      <c r="I84" s="82"/>
      <c r="AF84" s="75"/>
      <c r="AK84" s="16"/>
      <c r="AL84" s="108" t="str">
        <f>'Tier 2 Calculations'!AP84</f>
        <v/>
      </c>
      <c r="AM84" s="109" t="str">
        <f>'Tier 2 Calculations'!AQ84</f>
        <v/>
      </c>
      <c r="AN84" s="110" t="str">
        <f>'Tier 2 Calculations'!AR84</f>
        <v/>
      </c>
      <c r="AO84" s="110" t="str">
        <f>'Tier 2 Calculations'!AS84</f>
        <v/>
      </c>
    </row>
    <row r="85" spans="1:41" x14ac:dyDescent="0.2">
      <c r="A85" s="75"/>
      <c r="B85" s="103"/>
      <c r="F85" s="14"/>
      <c r="H85" s="82"/>
      <c r="I85" s="82"/>
      <c r="AF85" s="75"/>
      <c r="AK85" s="16"/>
      <c r="AL85" s="108" t="str">
        <f>'Tier 2 Calculations'!AP85</f>
        <v/>
      </c>
      <c r="AM85" s="109" t="str">
        <f>'Tier 2 Calculations'!AQ85</f>
        <v/>
      </c>
      <c r="AN85" s="110" t="str">
        <f>'Tier 2 Calculations'!AR85</f>
        <v/>
      </c>
      <c r="AO85" s="110" t="str">
        <f>'Tier 2 Calculations'!AS85</f>
        <v/>
      </c>
    </row>
    <row r="86" spans="1:41" x14ac:dyDescent="0.2">
      <c r="A86" s="75"/>
      <c r="B86" s="103"/>
      <c r="F86" s="14"/>
      <c r="H86" s="82"/>
      <c r="I86" s="82"/>
      <c r="AF86" s="75"/>
      <c r="AK86" s="16"/>
      <c r="AL86" s="108" t="str">
        <f>'Tier 2 Calculations'!AP86</f>
        <v/>
      </c>
      <c r="AM86" s="109" t="str">
        <f>'Tier 2 Calculations'!AQ86</f>
        <v/>
      </c>
      <c r="AN86" s="110" t="str">
        <f>'Tier 2 Calculations'!AR86</f>
        <v/>
      </c>
      <c r="AO86" s="110" t="str">
        <f>'Tier 2 Calculations'!AS86</f>
        <v/>
      </c>
    </row>
    <row r="87" spans="1:41" x14ac:dyDescent="0.2">
      <c r="A87" s="75"/>
      <c r="B87" s="103"/>
      <c r="F87" s="14"/>
      <c r="H87" s="82"/>
      <c r="I87" s="82"/>
      <c r="AF87" s="75"/>
      <c r="AK87" s="16"/>
      <c r="AL87" s="108" t="str">
        <f>'Tier 2 Calculations'!AP87</f>
        <v/>
      </c>
      <c r="AM87" s="109" t="str">
        <f>'Tier 2 Calculations'!AQ87</f>
        <v/>
      </c>
      <c r="AN87" s="110" t="str">
        <f>'Tier 2 Calculations'!AR87</f>
        <v/>
      </c>
      <c r="AO87" s="110" t="str">
        <f>'Tier 2 Calculations'!AS87</f>
        <v/>
      </c>
    </row>
    <row r="88" spans="1:41" x14ac:dyDescent="0.2">
      <c r="A88" s="75"/>
      <c r="B88" s="103"/>
      <c r="F88" s="14"/>
      <c r="H88" s="82"/>
      <c r="I88" s="82"/>
      <c r="AF88" s="75"/>
      <c r="AK88" s="16"/>
      <c r="AL88" s="108" t="str">
        <f>'Tier 2 Calculations'!AP88</f>
        <v/>
      </c>
      <c r="AM88" s="109" t="str">
        <f>'Tier 2 Calculations'!AQ88</f>
        <v/>
      </c>
      <c r="AN88" s="110" t="str">
        <f>'Tier 2 Calculations'!AR88</f>
        <v/>
      </c>
      <c r="AO88" s="110" t="str">
        <f>'Tier 2 Calculations'!AS88</f>
        <v/>
      </c>
    </row>
    <row r="89" spans="1:41" x14ac:dyDescent="0.2">
      <c r="A89" s="75"/>
      <c r="B89" s="103"/>
      <c r="F89" s="14"/>
      <c r="H89" s="82"/>
      <c r="I89" s="82"/>
      <c r="AF89" s="75"/>
      <c r="AK89" s="16"/>
      <c r="AL89" s="108" t="str">
        <f>'Tier 2 Calculations'!AP89</f>
        <v/>
      </c>
      <c r="AM89" s="109" t="str">
        <f>'Tier 2 Calculations'!AQ89</f>
        <v/>
      </c>
      <c r="AN89" s="110" t="str">
        <f>'Tier 2 Calculations'!AR89</f>
        <v/>
      </c>
      <c r="AO89" s="110" t="str">
        <f>'Tier 2 Calculations'!AS89</f>
        <v/>
      </c>
    </row>
    <row r="90" spans="1:41" x14ac:dyDescent="0.2">
      <c r="A90" s="75"/>
      <c r="B90" s="103"/>
      <c r="F90" s="14"/>
      <c r="H90" s="82"/>
      <c r="I90" s="82"/>
      <c r="AF90" s="75"/>
      <c r="AK90" s="16"/>
      <c r="AL90" s="108" t="str">
        <f>'Tier 2 Calculations'!AP90</f>
        <v/>
      </c>
      <c r="AM90" s="109" t="str">
        <f>'Tier 2 Calculations'!AQ90</f>
        <v/>
      </c>
      <c r="AN90" s="110" t="str">
        <f>'Tier 2 Calculations'!AR90</f>
        <v/>
      </c>
      <c r="AO90" s="110" t="str">
        <f>'Tier 2 Calculations'!AS90</f>
        <v/>
      </c>
    </row>
    <row r="91" spans="1:41" x14ac:dyDescent="0.2">
      <c r="A91" s="75"/>
      <c r="B91" s="103"/>
      <c r="F91" s="14"/>
      <c r="H91" s="82"/>
      <c r="I91" s="82"/>
      <c r="AF91" s="75"/>
      <c r="AK91" s="16"/>
      <c r="AL91" s="108" t="str">
        <f>'Tier 2 Calculations'!AP91</f>
        <v/>
      </c>
      <c r="AM91" s="109" t="str">
        <f>'Tier 2 Calculations'!AQ91</f>
        <v/>
      </c>
      <c r="AN91" s="110" t="str">
        <f>'Tier 2 Calculations'!AR91</f>
        <v/>
      </c>
      <c r="AO91" s="110" t="str">
        <f>'Tier 2 Calculations'!AS91</f>
        <v/>
      </c>
    </row>
    <row r="92" spans="1:41" x14ac:dyDescent="0.2">
      <c r="A92" s="75"/>
      <c r="B92" s="103"/>
      <c r="F92" s="14"/>
      <c r="H92" s="82"/>
      <c r="I92" s="82"/>
      <c r="AF92" s="75"/>
      <c r="AK92" s="16"/>
      <c r="AL92" s="108" t="str">
        <f>'Tier 2 Calculations'!AP92</f>
        <v/>
      </c>
      <c r="AM92" s="109" t="str">
        <f>'Tier 2 Calculations'!AQ92</f>
        <v/>
      </c>
      <c r="AN92" s="110" t="str">
        <f>'Tier 2 Calculations'!AR92</f>
        <v/>
      </c>
      <c r="AO92" s="110" t="str">
        <f>'Tier 2 Calculations'!AS92</f>
        <v/>
      </c>
    </row>
    <row r="93" spans="1:41" x14ac:dyDescent="0.2">
      <c r="A93" s="75"/>
      <c r="B93" s="103"/>
      <c r="F93" s="14"/>
      <c r="H93" s="82"/>
      <c r="I93" s="82"/>
      <c r="AF93" s="75"/>
      <c r="AK93" s="16"/>
      <c r="AL93" s="108" t="str">
        <f>'Tier 2 Calculations'!AP93</f>
        <v/>
      </c>
      <c r="AM93" s="109" t="str">
        <f>'Tier 2 Calculations'!AQ93</f>
        <v/>
      </c>
      <c r="AN93" s="110" t="str">
        <f>'Tier 2 Calculations'!AR93</f>
        <v/>
      </c>
      <c r="AO93" s="110" t="str">
        <f>'Tier 2 Calculations'!AS93</f>
        <v/>
      </c>
    </row>
    <row r="94" spans="1:41" x14ac:dyDescent="0.2">
      <c r="A94" s="75"/>
      <c r="B94" s="103"/>
      <c r="F94" s="14"/>
      <c r="H94" s="82"/>
      <c r="I94" s="82"/>
      <c r="AF94" s="75"/>
      <c r="AK94" s="16"/>
      <c r="AL94" s="108" t="str">
        <f>'Tier 2 Calculations'!AP94</f>
        <v/>
      </c>
      <c r="AM94" s="109" t="str">
        <f>'Tier 2 Calculations'!AQ94</f>
        <v/>
      </c>
      <c r="AN94" s="110" t="str">
        <f>'Tier 2 Calculations'!AR94</f>
        <v/>
      </c>
      <c r="AO94" s="110" t="str">
        <f>'Tier 2 Calculations'!AS94</f>
        <v/>
      </c>
    </row>
    <row r="95" spans="1:41" x14ac:dyDescent="0.2">
      <c r="A95" s="75"/>
      <c r="B95" s="103"/>
      <c r="F95" s="14"/>
      <c r="H95" s="82"/>
      <c r="I95" s="82"/>
      <c r="AF95" s="75"/>
      <c r="AK95" s="16"/>
      <c r="AL95" s="108" t="str">
        <f>'Tier 2 Calculations'!AP95</f>
        <v/>
      </c>
      <c r="AM95" s="109" t="str">
        <f>'Tier 2 Calculations'!AQ95</f>
        <v/>
      </c>
      <c r="AN95" s="110" t="str">
        <f>'Tier 2 Calculations'!AR95</f>
        <v/>
      </c>
      <c r="AO95" s="110" t="str">
        <f>'Tier 2 Calculations'!AS95</f>
        <v/>
      </c>
    </row>
    <row r="96" spans="1:41" x14ac:dyDescent="0.2">
      <c r="A96" s="75"/>
      <c r="B96" s="103"/>
      <c r="F96" s="14"/>
      <c r="H96" s="82"/>
      <c r="I96" s="82"/>
      <c r="AF96" s="75"/>
      <c r="AK96" s="16"/>
      <c r="AL96" s="108" t="str">
        <f>'Tier 2 Calculations'!AP96</f>
        <v/>
      </c>
      <c r="AM96" s="109" t="str">
        <f>'Tier 2 Calculations'!AQ96</f>
        <v/>
      </c>
      <c r="AN96" s="110" t="str">
        <f>'Tier 2 Calculations'!AR96</f>
        <v/>
      </c>
      <c r="AO96" s="110" t="str">
        <f>'Tier 2 Calculations'!AS96</f>
        <v/>
      </c>
    </row>
    <row r="97" spans="1:44" x14ac:dyDescent="0.2">
      <c r="A97" s="75"/>
      <c r="B97" s="103"/>
      <c r="F97" s="14"/>
      <c r="H97" s="82"/>
      <c r="I97" s="82"/>
      <c r="AF97" s="75"/>
      <c r="AK97" s="16"/>
      <c r="AL97" s="108" t="str">
        <f>'Tier 2 Calculations'!AP97</f>
        <v/>
      </c>
      <c r="AM97" s="109" t="str">
        <f>'Tier 2 Calculations'!AQ97</f>
        <v/>
      </c>
      <c r="AN97" s="110" t="str">
        <f>'Tier 2 Calculations'!AR97</f>
        <v/>
      </c>
      <c r="AO97" s="110" t="str">
        <f>'Tier 2 Calculations'!AS97</f>
        <v/>
      </c>
    </row>
    <row r="98" spans="1:44" x14ac:dyDescent="0.2">
      <c r="A98" s="75"/>
      <c r="B98" s="103"/>
      <c r="F98" s="14"/>
      <c r="H98" s="82"/>
      <c r="I98" s="82"/>
      <c r="AF98" s="75"/>
      <c r="AK98" s="16"/>
      <c r="AL98" s="108" t="str">
        <f>'Tier 2 Calculations'!AP98</f>
        <v/>
      </c>
      <c r="AM98" s="109" t="str">
        <f>'Tier 2 Calculations'!AQ98</f>
        <v/>
      </c>
      <c r="AN98" s="110" t="str">
        <f>'Tier 2 Calculations'!AR98</f>
        <v/>
      </c>
      <c r="AO98" s="110" t="str">
        <f>'Tier 2 Calculations'!AS98</f>
        <v/>
      </c>
    </row>
    <row r="99" spans="1:44" x14ac:dyDescent="0.2">
      <c r="A99" s="75"/>
      <c r="B99" s="103"/>
      <c r="F99" s="14"/>
      <c r="H99" s="82"/>
      <c r="I99" s="82"/>
      <c r="AF99" s="75"/>
      <c r="AK99" s="16"/>
      <c r="AL99" s="108" t="str">
        <f>'Tier 2 Calculations'!AP99</f>
        <v/>
      </c>
      <c r="AM99" s="109" t="str">
        <f>'Tier 2 Calculations'!AQ99</f>
        <v/>
      </c>
      <c r="AN99" s="110" t="str">
        <f>'Tier 2 Calculations'!AR99</f>
        <v/>
      </c>
      <c r="AO99" s="110" t="str">
        <f>'Tier 2 Calculations'!AS99</f>
        <v/>
      </c>
    </row>
    <row r="100" spans="1:44" x14ac:dyDescent="0.2">
      <c r="A100" s="75"/>
      <c r="B100" s="103"/>
      <c r="F100" s="14"/>
      <c r="H100" s="82"/>
      <c r="I100" s="82"/>
      <c r="AF100" s="75"/>
      <c r="AK100" s="16"/>
      <c r="AL100" s="108" t="str">
        <f>'Tier 2 Calculations'!AP100</f>
        <v/>
      </c>
      <c r="AM100" s="109" t="str">
        <f>'Tier 2 Calculations'!AQ100</f>
        <v/>
      </c>
      <c r="AN100" s="110" t="str">
        <f>'Tier 2 Calculations'!AR100</f>
        <v/>
      </c>
      <c r="AO100" s="110" t="str">
        <f>'Tier 2 Calculations'!AS100</f>
        <v/>
      </c>
    </row>
    <row r="101" spans="1:44" s="123" customFormat="1" x14ac:dyDescent="0.2">
      <c r="A101" s="113"/>
      <c r="B101" s="114"/>
      <c r="C101" s="114"/>
      <c r="D101" s="114"/>
      <c r="E101" s="114"/>
      <c r="F101" s="115"/>
      <c r="G101" s="115"/>
      <c r="H101" s="116"/>
      <c r="I101" s="116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3"/>
      <c r="AG101" s="117"/>
      <c r="AH101" s="117"/>
      <c r="AI101" s="117"/>
      <c r="AJ101" s="117"/>
      <c r="AK101" s="117"/>
      <c r="AL101" s="118" t="str">
        <f t="shared" ref="AL101:AL132" si="0">IF(ISBLANK(G101),"",(IF(OR(AND(NOT(ISBLANK(H101)),ISBLANK(AI101)),AND(NOT(ISBLANK(I101)),ISBLANK(AJ101)),ISBLANK(AH101)),"Incomplete",0.365*(AG101*(IF(ISBLANK($H101),14,7-(4-$H101)/2))+AH101*(IF(ISBLANK($I101),10,(10-$I101)))+AI101*(IF(ISBLANK($H101),0,7+(4-$H101)/2))+AJ101*I101))))</f>
        <v/>
      </c>
      <c r="AM101" s="119" t="str">
        <f>IF(ISBLANK(G101),"",VLOOKUP(G101,'Tier 2 Allowances'!$A$2:$B$6,2,FALSE)+SUMPRODUCT($J$2:$AE$2,$J101:$AE101))</f>
        <v/>
      </c>
      <c r="AN101" s="120" t="str">
        <f>IF(ISBLANK(G102),"",AM101+#REF!)</f>
        <v/>
      </c>
      <c r="AO101" s="120" t="str">
        <f>IF(OR(AL101="",AL101=0,AK101="",AK101=0),"",IF(AK101&lt;=AN101,"Yes","No"))</f>
        <v/>
      </c>
      <c r="AP101" s="121"/>
      <c r="AQ101" s="122"/>
      <c r="AR101" s="122"/>
    </row>
    <row r="102" spans="1:44" x14ac:dyDescent="0.2">
      <c r="A102" s="75"/>
      <c r="F102" s="14"/>
      <c r="H102" s="82"/>
      <c r="I102" s="82"/>
      <c r="AF102" s="75"/>
      <c r="AK102" s="16"/>
      <c r="AL102" s="18" t="str">
        <f t="shared" si="0"/>
        <v/>
      </c>
      <c r="AM102" s="17" t="str">
        <f>IF(ISBLANK(G102),"",VLOOKUP(G102,'Tier 2 Allowances'!$A$2:$B$6,2,FALSE)+SUMPRODUCT($J$2:$AE$2,$J102:$AE102))</f>
        <v/>
      </c>
      <c r="AN102" s="76" t="str">
        <f>IF(ISBLANK(G103),"",AM102+#REF!)</f>
        <v/>
      </c>
      <c r="AO102" s="76" t="str">
        <f>IF(OR(AL102="",AL102=0,AK102="",AK102=0),"",IF(AK102&lt;=AN102,"Yes","No"))</f>
        <v/>
      </c>
    </row>
    <row r="103" spans="1:44" x14ac:dyDescent="0.2">
      <c r="F103" s="14"/>
      <c r="H103" s="82"/>
      <c r="I103" s="82"/>
      <c r="AL103" s="18" t="str">
        <f t="shared" si="0"/>
        <v/>
      </c>
      <c r="AM103" s="17" t="str">
        <f>IF(ISBLANK(G103),"",VLOOKUP(G103,'Tier 2 Allowances'!$A$2:$B$6,2,FALSE)+SUMPRODUCT($J$2:$AE$2,$J103:$AE103))</f>
        <v/>
      </c>
    </row>
    <row r="104" spans="1:44" x14ac:dyDescent="0.2">
      <c r="AL104" s="18" t="str">
        <f t="shared" si="0"/>
        <v/>
      </c>
      <c r="AM104" s="17" t="str">
        <f>IF(ISBLANK(G104),"",VLOOKUP(G104,'Tier 2 Allowances'!$A$2:$B$6,2,FALSE)+SUMPRODUCT($J$2:$AE$2,$J104:$AE104))</f>
        <v/>
      </c>
    </row>
    <row r="105" spans="1:44" x14ac:dyDescent="0.2">
      <c r="AL105" s="18" t="str">
        <f t="shared" si="0"/>
        <v/>
      </c>
      <c r="AM105" s="17" t="str">
        <f>IF(ISBLANK(G105),"",VLOOKUP(G105,'Tier 2 Allowances'!$A$2:$B$6,2,FALSE)+SUMPRODUCT($J$2:$AE$2,$J105:$AE105))</f>
        <v/>
      </c>
    </row>
    <row r="106" spans="1:44" x14ac:dyDescent="0.2">
      <c r="AL106" s="18" t="str">
        <f t="shared" si="0"/>
        <v/>
      </c>
      <c r="AM106" s="17" t="str">
        <f>IF(ISBLANK(G106),"",VLOOKUP(G106,'Tier 2 Allowances'!$A$2:$B$6,2,FALSE)+SUMPRODUCT($J$2:$AE$2,$J106:$AE106))</f>
        <v/>
      </c>
    </row>
    <row r="107" spans="1:44" x14ac:dyDescent="0.2">
      <c r="AL107" s="18" t="str">
        <f t="shared" si="0"/>
        <v/>
      </c>
      <c r="AM107" s="17" t="str">
        <f>IF(ISBLANK(G107),"",VLOOKUP(G107,'Tier 2 Allowances'!$A$2:$B$6,2,FALSE)+SUMPRODUCT($J$2:$AE$2,$J107:$AE107))</f>
        <v/>
      </c>
    </row>
    <row r="108" spans="1:44" x14ac:dyDescent="0.2">
      <c r="AL108" s="18" t="str">
        <f t="shared" si="0"/>
        <v/>
      </c>
      <c r="AM108" s="17" t="str">
        <f>IF(ISBLANK(G108),"",VLOOKUP(G108,'Tier 2 Allowances'!$A$2:$B$6,2,FALSE)+SUMPRODUCT($J$2:$AE$2,$J108:$AE108))</f>
        <v/>
      </c>
    </row>
    <row r="109" spans="1:44" x14ac:dyDescent="0.2">
      <c r="AL109" s="18" t="str">
        <f t="shared" si="0"/>
        <v/>
      </c>
      <c r="AM109" s="17" t="str">
        <f>IF(ISBLANK(G109),"",VLOOKUP(G109,'Tier 2 Allowances'!$A$2:$B$6,2,FALSE)+SUMPRODUCT($J$2:$AE$2,$J109:$AE109))</f>
        <v/>
      </c>
    </row>
    <row r="110" spans="1:44" x14ac:dyDescent="0.2">
      <c r="AL110" s="18" t="str">
        <f t="shared" si="0"/>
        <v/>
      </c>
      <c r="AM110" s="17" t="str">
        <f>IF(ISBLANK(G110),"",VLOOKUP(G110,'Tier 2 Allowances'!$A$2:$B$6,2,FALSE)+SUMPRODUCT($J$2:$AE$2,$J110:$AE110))</f>
        <v/>
      </c>
    </row>
    <row r="111" spans="1:44" x14ac:dyDescent="0.2">
      <c r="AL111" s="18" t="str">
        <f t="shared" si="0"/>
        <v/>
      </c>
      <c r="AM111" s="17" t="str">
        <f>IF(ISBLANK(G111),"",VLOOKUP(G111,'Tier 2 Allowances'!$A$2:$B$6,2,FALSE)+SUMPRODUCT($J$2:$AE$2,$J111:$AE111))</f>
        <v/>
      </c>
    </row>
    <row r="112" spans="1:44" x14ac:dyDescent="0.2">
      <c r="AL112" s="18" t="str">
        <f t="shared" si="0"/>
        <v/>
      </c>
      <c r="AM112" s="17" t="str">
        <f>IF(ISBLANK(G112),"",VLOOKUP(G112,'Tier 2 Allowances'!$A$2:$B$6,2,FALSE)+SUMPRODUCT($J$2:$AE$2,$J112:$AE112))</f>
        <v/>
      </c>
    </row>
    <row r="113" spans="38:39" x14ac:dyDescent="0.2">
      <c r="AL113" s="18" t="str">
        <f t="shared" si="0"/>
        <v/>
      </c>
      <c r="AM113" s="17" t="str">
        <f>IF(ISBLANK(G113),"",VLOOKUP(G113,'Tier 2 Allowances'!$A$2:$B$6,2,FALSE)+SUMPRODUCT($J$2:$AE$2,$J113:$AE113))</f>
        <v/>
      </c>
    </row>
    <row r="114" spans="38:39" x14ac:dyDescent="0.2">
      <c r="AL114" s="18" t="str">
        <f t="shared" si="0"/>
        <v/>
      </c>
      <c r="AM114" s="17" t="str">
        <f>IF(ISBLANK(G114),"",VLOOKUP(G114,'Tier 2 Allowances'!$A$2:$B$6,2,FALSE)+SUMPRODUCT($J$2:$AE$2,$J114:$AE114))</f>
        <v/>
      </c>
    </row>
    <row r="115" spans="38:39" x14ac:dyDescent="0.2">
      <c r="AL115" s="18" t="str">
        <f t="shared" si="0"/>
        <v/>
      </c>
      <c r="AM115" s="17" t="str">
        <f>IF(ISBLANK(G115),"",VLOOKUP(G115,'Tier 2 Allowances'!$A$2:$B$6,2,FALSE)+SUMPRODUCT($J$2:$AE$2,$J115:$AE115))</f>
        <v/>
      </c>
    </row>
    <row r="116" spans="38:39" x14ac:dyDescent="0.2">
      <c r="AL116" s="18" t="str">
        <f t="shared" si="0"/>
        <v/>
      </c>
      <c r="AM116" s="17" t="str">
        <f>IF(ISBLANK(G116),"",VLOOKUP(G116,'Tier 2 Allowances'!$A$2:$B$6,2,FALSE)+SUMPRODUCT($J$2:$AE$2,$J116:$AE116))</f>
        <v/>
      </c>
    </row>
    <row r="117" spans="38:39" x14ac:dyDescent="0.2">
      <c r="AL117" s="18" t="str">
        <f t="shared" si="0"/>
        <v/>
      </c>
      <c r="AM117" s="17" t="str">
        <f>IF(ISBLANK(G117),"",VLOOKUP(G117,'Tier 2 Allowances'!$A$2:$B$6,2,FALSE)+SUMPRODUCT($J$2:$AE$2,$J117:$AE117))</f>
        <v/>
      </c>
    </row>
    <row r="118" spans="38:39" x14ac:dyDescent="0.2">
      <c r="AL118" s="18" t="str">
        <f t="shared" si="0"/>
        <v/>
      </c>
      <c r="AM118" s="17" t="str">
        <f>IF(ISBLANK(G118),"",VLOOKUP(G118,'Tier 2 Allowances'!$A$2:$B$6,2,FALSE)+SUMPRODUCT($J$2:$AE$2,$J118:$AE118))</f>
        <v/>
      </c>
    </row>
    <row r="119" spans="38:39" x14ac:dyDescent="0.2">
      <c r="AL119" s="18" t="str">
        <f t="shared" si="0"/>
        <v/>
      </c>
      <c r="AM119" s="17" t="str">
        <f>IF(ISBLANK(G119),"",VLOOKUP(G119,'Tier 2 Allowances'!$A$2:$B$6,2,FALSE)+SUMPRODUCT($J$2:$AE$2,$J119:$AE119))</f>
        <v/>
      </c>
    </row>
    <row r="120" spans="38:39" x14ac:dyDescent="0.2">
      <c r="AL120" s="18" t="str">
        <f t="shared" si="0"/>
        <v/>
      </c>
      <c r="AM120" s="17" t="str">
        <f>IF(ISBLANK(G120),"",VLOOKUP(G120,'Tier 2 Allowances'!$A$2:$B$6,2,FALSE)+SUMPRODUCT($J$2:$AE$2,$J120:$AE120))</f>
        <v/>
      </c>
    </row>
    <row r="121" spans="38:39" x14ac:dyDescent="0.2">
      <c r="AL121" s="18" t="str">
        <f t="shared" si="0"/>
        <v/>
      </c>
      <c r="AM121" s="17" t="str">
        <f>IF(ISBLANK(G121),"",VLOOKUP(G121,'Tier 2 Allowances'!$A$2:$B$6,2,FALSE)+SUMPRODUCT($J$2:$AE$2,$J121:$AE121))</f>
        <v/>
      </c>
    </row>
    <row r="122" spans="38:39" x14ac:dyDescent="0.2">
      <c r="AL122" s="18" t="str">
        <f t="shared" si="0"/>
        <v/>
      </c>
      <c r="AM122" s="17" t="str">
        <f>IF(ISBLANK(G122),"",VLOOKUP(G122,'Tier 2 Allowances'!$A$2:$B$6,2,FALSE)+SUMPRODUCT($J$2:$AE$2,$J122:$AE122))</f>
        <v/>
      </c>
    </row>
    <row r="123" spans="38:39" x14ac:dyDescent="0.2">
      <c r="AL123" s="18" t="str">
        <f t="shared" si="0"/>
        <v/>
      </c>
      <c r="AM123" s="17" t="str">
        <f>IF(ISBLANK(G123),"",VLOOKUP(G123,'Tier 2 Allowances'!$A$2:$B$6,2,FALSE)+SUMPRODUCT($J$2:$AE$2,$J123:$AE123))</f>
        <v/>
      </c>
    </row>
    <row r="124" spans="38:39" x14ac:dyDescent="0.2">
      <c r="AL124" s="18" t="str">
        <f t="shared" si="0"/>
        <v/>
      </c>
      <c r="AM124" s="17" t="str">
        <f>IF(ISBLANK(G124),"",VLOOKUP(G124,'Tier 2 Allowances'!$A$2:$B$6,2,FALSE)+SUMPRODUCT($J$2:$AE$2,$J124:$AE124))</f>
        <v/>
      </c>
    </row>
    <row r="125" spans="38:39" x14ac:dyDescent="0.2">
      <c r="AL125" s="18" t="str">
        <f t="shared" si="0"/>
        <v/>
      </c>
      <c r="AM125" s="17" t="str">
        <f>IF(ISBLANK(G125),"",VLOOKUP(G125,'Tier 2 Allowances'!$A$2:$B$6,2,FALSE)+SUMPRODUCT($J$2:$AE$2,$J125:$AE125))</f>
        <v/>
      </c>
    </row>
    <row r="126" spans="38:39" x14ac:dyDescent="0.2">
      <c r="AL126" s="18" t="str">
        <f t="shared" si="0"/>
        <v/>
      </c>
      <c r="AM126" s="17" t="str">
        <f>IF(ISBLANK(G126),"",VLOOKUP(G126,'Tier 2 Allowances'!$A$2:$B$6,2,FALSE)+SUMPRODUCT($J$2:$AE$2,$J126:$AE126))</f>
        <v/>
      </c>
    </row>
    <row r="127" spans="38:39" x14ac:dyDescent="0.2">
      <c r="AL127" s="18" t="str">
        <f t="shared" si="0"/>
        <v/>
      </c>
      <c r="AM127" s="17" t="str">
        <f>IF(ISBLANK(G127),"",VLOOKUP(G127,'Tier 2 Allowances'!$A$2:$B$6,2,FALSE)+SUMPRODUCT($J$2:$AE$2,$J127:$AE127))</f>
        <v/>
      </c>
    </row>
    <row r="128" spans="38:39" x14ac:dyDescent="0.2">
      <c r="AL128" s="18" t="str">
        <f t="shared" si="0"/>
        <v/>
      </c>
      <c r="AM128" s="17" t="str">
        <f>IF(ISBLANK(G128),"",VLOOKUP(G128,'Tier 2 Allowances'!$A$2:$B$6,2,FALSE)+SUMPRODUCT($J$2:$AE$2,$J128:$AE128))</f>
        <v/>
      </c>
    </row>
    <row r="129" spans="38:39" x14ac:dyDescent="0.2">
      <c r="AL129" s="18" t="str">
        <f t="shared" si="0"/>
        <v/>
      </c>
      <c r="AM129" s="17" t="str">
        <f>IF(ISBLANK(G129),"",VLOOKUP(G129,'Tier 2 Allowances'!$A$2:$B$6,2,FALSE)+SUMPRODUCT($J$2:$AE$2,$J129:$AE129))</f>
        <v/>
      </c>
    </row>
    <row r="130" spans="38:39" x14ac:dyDescent="0.2">
      <c r="AL130" s="18" t="str">
        <f t="shared" si="0"/>
        <v/>
      </c>
      <c r="AM130" s="17" t="str">
        <f>IF(ISBLANK(G130),"",VLOOKUP(G130,'Tier 2 Allowances'!$A$2:$B$6,2,FALSE)+SUMPRODUCT($J$2:$AE$2,$J130:$AE130))</f>
        <v/>
      </c>
    </row>
    <row r="131" spans="38:39" x14ac:dyDescent="0.2">
      <c r="AL131" s="18" t="str">
        <f t="shared" si="0"/>
        <v/>
      </c>
      <c r="AM131" s="17" t="str">
        <f>IF(ISBLANK(G131),"",VLOOKUP(G131,'Tier 2 Allowances'!$A$2:$B$6,2,FALSE)+SUMPRODUCT($J$2:$AE$2,$J131:$AE131))</f>
        <v/>
      </c>
    </row>
    <row r="132" spans="38:39" x14ac:dyDescent="0.2">
      <c r="AL132" s="18" t="str">
        <f t="shared" si="0"/>
        <v/>
      </c>
      <c r="AM132" s="17" t="str">
        <f>IF(ISBLANK(G132),"",VLOOKUP(G132,'Tier 2 Allowances'!$A$2:$B$6,2,FALSE)+SUMPRODUCT($J$2:$AE$2,$J132:$AE132))</f>
        <v/>
      </c>
    </row>
    <row r="133" spans="38:39" x14ac:dyDescent="0.2">
      <c r="AL133" s="18" t="str">
        <f t="shared" ref="AL133:AL164" si="1">IF(ISBLANK(G133),"",(IF(OR(AND(NOT(ISBLANK(H133)),ISBLANK(AI133)),AND(NOT(ISBLANK(I133)),ISBLANK(AJ133)),ISBLANK(AH133)),"Incomplete",0.365*(AG133*(IF(ISBLANK($H133),14,7-(4-$H133)/2))+AH133*(IF(ISBLANK($I133),10,(10-$I133)))+AI133*(IF(ISBLANK($H133),0,7+(4-$H133)/2))+AJ133*I133))))</f>
        <v/>
      </c>
      <c r="AM133" s="17" t="str">
        <f>IF(ISBLANK(G133),"",VLOOKUP(G133,'Tier 2 Allowances'!$A$2:$B$6,2,FALSE)+SUMPRODUCT($J$2:$AE$2,$J133:$AE133))</f>
        <v/>
      </c>
    </row>
    <row r="134" spans="38:39" x14ac:dyDescent="0.2">
      <c r="AL134" s="18" t="str">
        <f t="shared" si="1"/>
        <v/>
      </c>
      <c r="AM134" s="17" t="str">
        <f>IF(ISBLANK(G134),"",VLOOKUP(G134,'Tier 2 Allowances'!$A$2:$B$6,2,FALSE)+SUMPRODUCT($J$2:$AE$2,$J134:$AE134))</f>
        <v/>
      </c>
    </row>
    <row r="135" spans="38:39" x14ac:dyDescent="0.2">
      <c r="AL135" s="18" t="str">
        <f t="shared" si="1"/>
        <v/>
      </c>
      <c r="AM135" s="17" t="str">
        <f>IF(ISBLANK(G135),"",VLOOKUP(G135,'Tier 2 Allowances'!$A$2:$B$6,2,FALSE)+SUMPRODUCT($J$2:$AE$2,$J135:$AE135))</f>
        <v/>
      </c>
    </row>
    <row r="136" spans="38:39" x14ac:dyDescent="0.2">
      <c r="AL136" s="18" t="str">
        <f t="shared" si="1"/>
        <v/>
      </c>
      <c r="AM136" s="17" t="str">
        <f>IF(ISBLANK(G136),"",VLOOKUP(G136,'Tier 2 Allowances'!$A$2:$B$6,2,FALSE)+SUMPRODUCT($J$2:$AE$2,$J136:$AE136))</f>
        <v/>
      </c>
    </row>
    <row r="137" spans="38:39" x14ac:dyDescent="0.2">
      <c r="AL137" s="18" t="str">
        <f t="shared" si="1"/>
        <v/>
      </c>
      <c r="AM137" s="17" t="str">
        <f>IF(ISBLANK(G137),"",VLOOKUP(G137,'Tier 2 Allowances'!$A$2:$B$6,2,FALSE)+SUMPRODUCT($J$2:$AE$2,$J137:$AE137))</f>
        <v/>
      </c>
    </row>
    <row r="138" spans="38:39" x14ac:dyDescent="0.2">
      <c r="AL138" s="18" t="str">
        <f t="shared" si="1"/>
        <v/>
      </c>
      <c r="AM138" s="17" t="str">
        <f>IF(ISBLANK(G138),"",VLOOKUP(G138,'Tier 2 Allowances'!$A$2:$B$6,2,FALSE)+SUMPRODUCT($J$2:$AE$2,$J138:$AE138))</f>
        <v/>
      </c>
    </row>
    <row r="139" spans="38:39" x14ac:dyDescent="0.2">
      <c r="AL139" s="18" t="str">
        <f t="shared" si="1"/>
        <v/>
      </c>
      <c r="AM139" s="17" t="str">
        <f>IF(ISBLANK(G139),"",VLOOKUP(G139,'Tier 2 Allowances'!$A$2:$B$6,2,FALSE)+SUMPRODUCT($J$2:$AE$2,$J139:$AE139))</f>
        <v/>
      </c>
    </row>
    <row r="140" spans="38:39" x14ac:dyDescent="0.2">
      <c r="AL140" s="18" t="str">
        <f t="shared" si="1"/>
        <v/>
      </c>
      <c r="AM140" s="17" t="str">
        <f>IF(ISBLANK(G140),"",VLOOKUP(G140,'Tier 2 Allowances'!$A$2:$B$6,2,FALSE)+SUMPRODUCT($J$2:$AE$2,$J140:$AE140))</f>
        <v/>
      </c>
    </row>
    <row r="141" spans="38:39" x14ac:dyDescent="0.2">
      <c r="AL141" s="18" t="str">
        <f t="shared" si="1"/>
        <v/>
      </c>
      <c r="AM141" s="17" t="str">
        <f>IF(ISBLANK(G141),"",VLOOKUP(G141,'Tier 2 Allowances'!$A$2:$B$6,2,FALSE)+SUMPRODUCT($J$2:$AE$2,$J141:$AE141))</f>
        <v/>
      </c>
    </row>
    <row r="142" spans="38:39" x14ac:dyDescent="0.2">
      <c r="AL142" s="18" t="str">
        <f t="shared" si="1"/>
        <v/>
      </c>
      <c r="AM142" s="17" t="str">
        <f>IF(ISBLANK(G142),"",VLOOKUP(G142,'Tier 2 Allowances'!$A$2:$B$6,2,FALSE)+SUMPRODUCT($J$2:$AE$2,$J142:$AE142))</f>
        <v/>
      </c>
    </row>
    <row r="143" spans="38:39" x14ac:dyDescent="0.2">
      <c r="AL143" s="18" t="str">
        <f t="shared" si="1"/>
        <v/>
      </c>
      <c r="AM143" s="17" t="str">
        <f>IF(ISBLANK(G143),"",VLOOKUP(G143,'Tier 2 Allowances'!$A$2:$B$6,2,FALSE)+SUMPRODUCT($J$2:$AE$2,$J143:$AE143))</f>
        <v/>
      </c>
    </row>
    <row r="144" spans="38:39" x14ac:dyDescent="0.2">
      <c r="AL144" s="18" t="str">
        <f t="shared" si="1"/>
        <v/>
      </c>
      <c r="AM144" s="17" t="str">
        <f>IF(ISBLANK(G144),"",VLOOKUP(G144,'Tier 2 Allowances'!$A$2:$B$6,2,FALSE)+SUMPRODUCT($J$2:$AE$2,$J144:$AE144))</f>
        <v/>
      </c>
    </row>
    <row r="145" spans="38:39" x14ac:dyDescent="0.2">
      <c r="AL145" s="18" t="str">
        <f t="shared" si="1"/>
        <v/>
      </c>
      <c r="AM145" s="17" t="str">
        <f>IF(ISBLANK(G145),"",VLOOKUP(G145,'Tier 2 Allowances'!$A$2:$B$6,2,FALSE)+SUMPRODUCT($J$2:$AE$2,$J145:$AE145))</f>
        <v/>
      </c>
    </row>
    <row r="146" spans="38:39" x14ac:dyDescent="0.2">
      <c r="AL146" s="18" t="str">
        <f t="shared" si="1"/>
        <v/>
      </c>
      <c r="AM146" s="17" t="str">
        <f>IF(ISBLANK(G146),"",VLOOKUP(G146,'Tier 2 Allowances'!$A$2:$B$6,2,FALSE)+SUMPRODUCT($J$2:$AE$2,$J146:$AE146))</f>
        <v/>
      </c>
    </row>
    <row r="147" spans="38:39" x14ac:dyDescent="0.2">
      <c r="AL147" s="18" t="str">
        <f t="shared" si="1"/>
        <v/>
      </c>
      <c r="AM147" s="17" t="str">
        <f>IF(ISBLANK(G147),"",VLOOKUP(G147,'Tier 2 Allowances'!$A$2:$B$6,2,FALSE)+SUMPRODUCT($J$2:$AE$2,$J147:$AE147))</f>
        <v/>
      </c>
    </row>
    <row r="148" spans="38:39" x14ac:dyDescent="0.2">
      <c r="AL148" s="18" t="str">
        <f t="shared" si="1"/>
        <v/>
      </c>
      <c r="AM148" s="17" t="str">
        <f>IF(ISBLANK(G148),"",VLOOKUP(G148,'Tier 2 Allowances'!$A$2:$B$6,2,FALSE)+SUMPRODUCT($J$2:$AE$2,$J148:$AE148))</f>
        <v/>
      </c>
    </row>
    <row r="149" spans="38:39" x14ac:dyDescent="0.2">
      <c r="AL149" s="18" t="str">
        <f t="shared" si="1"/>
        <v/>
      </c>
      <c r="AM149" s="17" t="str">
        <f>IF(ISBLANK(G149),"",VLOOKUP(G149,'Tier 2 Allowances'!$A$2:$B$6,2,FALSE)+SUMPRODUCT($J$2:$AE$2,$J149:$AE149))</f>
        <v/>
      </c>
    </row>
    <row r="150" spans="38:39" x14ac:dyDescent="0.2">
      <c r="AL150" s="18" t="str">
        <f t="shared" si="1"/>
        <v/>
      </c>
      <c r="AM150" s="17" t="str">
        <f>IF(ISBLANK(G150),"",VLOOKUP(G150,'Tier 2 Allowances'!$A$2:$B$6,2,FALSE)+SUMPRODUCT($J$2:$AE$2,$J150:$AE150))</f>
        <v/>
      </c>
    </row>
    <row r="151" spans="38:39" x14ac:dyDescent="0.2">
      <c r="AL151" s="18" t="str">
        <f t="shared" si="1"/>
        <v/>
      </c>
      <c r="AM151" s="17" t="str">
        <f>IF(ISBLANK(G151),"",VLOOKUP(G151,'Tier 2 Allowances'!$A$2:$B$6,2,FALSE)+SUMPRODUCT($J$2:$AE$2,$J151:$AE151))</f>
        <v/>
      </c>
    </row>
    <row r="152" spans="38:39" x14ac:dyDescent="0.2">
      <c r="AL152" s="18" t="str">
        <f t="shared" si="1"/>
        <v/>
      </c>
      <c r="AM152" s="17" t="str">
        <f>IF(ISBLANK(G152),"",VLOOKUP(G152,'Tier 2 Allowances'!$A$2:$B$6,2,FALSE)+SUMPRODUCT($J$2:$AE$2,$J152:$AE152))</f>
        <v/>
      </c>
    </row>
    <row r="153" spans="38:39" x14ac:dyDescent="0.2">
      <c r="AL153" s="18" t="str">
        <f t="shared" si="1"/>
        <v/>
      </c>
      <c r="AM153" s="17" t="str">
        <f>IF(ISBLANK(G153),"",VLOOKUP(G153,'Tier 2 Allowances'!$A$2:$B$6,2,FALSE)+SUMPRODUCT($J$2:$AE$2,$J153:$AE153))</f>
        <v/>
      </c>
    </row>
    <row r="154" spans="38:39" x14ac:dyDescent="0.2">
      <c r="AL154" s="18" t="str">
        <f t="shared" si="1"/>
        <v/>
      </c>
      <c r="AM154" s="17" t="str">
        <f>IF(ISBLANK(G154),"",VLOOKUP(G154,'Tier 2 Allowances'!$A$2:$B$6,2,FALSE)+SUMPRODUCT($J$2:$AE$2,$J154:$AE154))</f>
        <v/>
      </c>
    </row>
    <row r="155" spans="38:39" x14ac:dyDescent="0.2">
      <c r="AL155" s="18" t="str">
        <f t="shared" si="1"/>
        <v/>
      </c>
      <c r="AM155" s="17" t="str">
        <f>IF(ISBLANK(G155),"",VLOOKUP(G155,'Tier 2 Allowances'!$A$2:$B$6,2,FALSE)+SUMPRODUCT($J$2:$AE$2,$J155:$AE155))</f>
        <v/>
      </c>
    </row>
    <row r="156" spans="38:39" x14ac:dyDescent="0.2">
      <c r="AL156" s="18" t="str">
        <f t="shared" si="1"/>
        <v/>
      </c>
      <c r="AM156" s="17" t="str">
        <f>IF(ISBLANK(G156),"",VLOOKUP(G156,'Tier 2 Allowances'!$A$2:$B$6,2,FALSE)+SUMPRODUCT($J$2:$AE$2,$J156:$AE156))</f>
        <v/>
      </c>
    </row>
    <row r="157" spans="38:39" x14ac:dyDescent="0.2">
      <c r="AL157" s="18" t="str">
        <f t="shared" si="1"/>
        <v/>
      </c>
      <c r="AM157" s="17" t="str">
        <f>IF(ISBLANK(G157),"",VLOOKUP(G157,'Tier 2 Allowances'!$A$2:$B$6,2,FALSE)+SUMPRODUCT($J$2:$AE$2,$J157:$AE157))</f>
        <v/>
      </c>
    </row>
    <row r="158" spans="38:39" x14ac:dyDescent="0.2">
      <c r="AL158" s="18" t="str">
        <f t="shared" si="1"/>
        <v/>
      </c>
      <c r="AM158" s="17" t="str">
        <f>IF(ISBLANK(G158),"",VLOOKUP(G158,'Tier 2 Allowances'!$A$2:$B$6,2,FALSE)+SUMPRODUCT($J$2:$AE$2,$J158:$AE158))</f>
        <v/>
      </c>
    </row>
    <row r="159" spans="38:39" x14ac:dyDescent="0.2">
      <c r="AL159" s="18" t="str">
        <f t="shared" si="1"/>
        <v/>
      </c>
      <c r="AM159" s="17" t="str">
        <f>IF(ISBLANK(G159),"",VLOOKUP(G159,'Tier 2 Allowances'!$A$2:$B$6,2,FALSE)+SUMPRODUCT($J$2:$AE$2,$J159:$AE159))</f>
        <v/>
      </c>
    </row>
    <row r="160" spans="38:39" x14ac:dyDescent="0.2">
      <c r="AL160" s="18" t="str">
        <f t="shared" si="1"/>
        <v/>
      </c>
      <c r="AM160" s="17" t="str">
        <f>IF(ISBLANK(G160),"",VLOOKUP(G160,'Tier 2 Allowances'!$A$2:$B$6,2,FALSE)+SUMPRODUCT($J$2:$AE$2,$J160:$AE160))</f>
        <v/>
      </c>
    </row>
    <row r="161" spans="38:39" x14ac:dyDescent="0.2">
      <c r="AL161" s="18" t="str">
        <f t="shared" si="1"/>
        <v/>
      </c>
      <c r="AM161" s="17" t="str">
        <f>IF(ISBLANK(G161),"",VLOOKUP(G161,'Tier 2 Allowances'!$A$2:$B$6,2,FALSE)+SUMPRODUCT($J$2:$AE$2,$J161:$AE161))</f>
        <v/>
      </c>
    </row>
    <row r="162" spans="38:39" x14ac:dyDescent="0.2">
      <c r="AL162" s="18" t="str">
        <f t="shared" si="1"/>
        <v/>
      </c>
      <c r="AM162" s="17" t="str">
        <f>IF(ISBLANK(G162),"",VLOOKUP(G162,'Tier 2 Allowances'!$A$2:$B$6,2,FALSE)+SUMPRODUCT($J$2:$AE$2,$J162:$AE162))</f>
        <v/>
      </c>
    </row>
    <row r="163" spans="38:39" x14ac:dyDescent="0.2">
      <c r="AL163" s="18" t="str">
        <f t="shared" si="1"/>
        <v/>
      </c>
      <c r="AM163" s="17" t="str">
        <f>IF(ISBLANK(G163),"",VLOOKUP(G163,'Tier 2 Allowances'!$A$2:$B$6,2,FALSE)+SUMPRODUCT($J$2:$AE$2,$J163:$AE163))</f>
        <v/>
      </c>
    </row>
    <row r="164" spans="38:39" x14ac:dyDescent="0.2">
      <c r="AL164" s="18" t="str">
        <f t="shared" si="1"/>
        <v/>
      </c>
      <c r="AM164" s="17" t="str">
        <f>IF(ISBLANK(G164),"",VLOOKUP(G164,'Tier 2 Allowances'!$A$2:$B$6,2,FALSE)+SUMPRODUCT($J$2:$AE$2,$J164:$AE164))</f>
        <v/>
      </c>
    </row>
    <row r="165" spans="38:39" x14ac:dyDescent="0.2">
      <c r="AL165" s="18" t="str">
        <f t="shared" ref="AL165:AL196" si="2">IF(ISBLANK(G165),"",(IF(OR(AND(NOT(ISBLANK(H165)),ISBLANK(AI165)),AND(NOT(ISBLANK(I165)),ISBLANK(AJ165)),ISBLANK(AH165)),"Incomplete",0.365*(AG165*(IF(ISBLANK($H165),14,7-(4-$H165)/2))+AH165*(IF(ISBLANK($I165),10,(10-$I165)))+AI165*(IF(ISBLANK($H165),0,7+(4-$H165)/2))+AJ165*I165))))</f>
        <v/>
      </c>
      <c r="AM165" s="17" t="str">
        <f>IF(ISBLANK(G165),"",VLOOKUP(G165,'Tier 2 Allowances'!$A$2:$B$6,2,FALSE)+SUMPRODUCT($J$2:$AE$2,$J165:$AE165))</f>
        <v/>
      </c>
    </row>
    <row r="166" spans="38:39" x14ac:dyDescent="0.2">
      <c r="AL166" s="18" t="str">
        <f t="shared" si="2"/>
        <v/>
      </c>
      <c r="AM166" s="17" t="str">
        <f>IF(ISBLANK(G166),"",VLOOKUP(G166,'Tier 2 Allowances'!$A$2:$B$6,2,FALSE)+SUMPRODUCT($J$2:$AE$2,$J166:$AE166))</f>
        <v/>
      </c>
    </row>
    <row r="167" spans="38:39" x14ac:dyDescent="0.2">
      <c r="AL167" s="18" t="str">
        <f t="shared" si="2"/>
        <v/>
      </c>
      <c r="AM167" s="17" t="str">
        <f>IF(ISBLANK(G167),"",VLOOKUP(G167,'Tier 2 Allowances'!$A$2:$B$6,2,FALSE)+SUMPRODUCT($J$2:$AE$2,$J167:$AE167))</f>
        <v/>
      </c>
    </row>
    <row r="168" spans="38:39" x14ac:dyDescent="0.2">
      <c r="AL168" s="18" t="str">
        <f t="shared" si="2"/>
        <v/>
      </c>
      <c r="AM168" s="17" t="str">
        <f>IF(ISBLANK(G168),"",VLOOKUP(G168,'Tier 2 Allowances'!$A$2:$B$6,2,FALSE)+SUMPRODUCT($J$2:$AE$2,$J168:$AE168))</f>
        <v/>
      </c>
    </row>
    <row r="169" spans="38:39" x14ac:dyDescent="0.2">
      <c r="AL169" s="18" t="str">
        <f t="shared" si="2"/>
        <v/>
      </c>
      <c r="AM169" s="17" t="str">
        <f>IF(ISBLANK(G169),"",VLOOKUP(G169,'Tier 2 Allowances'!$A$2:$B$6,2,FALSE)+SUMPRODUCT($J$2:$AE$2,$J169:$AE169))</f>
        <v/>
      </c>
    </row>
    <row r="170" spans="38:39" x14ac:dyDescent="0.2">
      <c r="AL170" s="18" t="str">
        <f t="shared" si="2"/>
        <v/>
      </c>
      <c r="AM170" s="17" t="str">
        <f>IF(ISBLANK(G170),"",VLOOKUP(G170,'Tier 2 Allowances'!$A$2:$B$6,2,FALSE)+SUMPRODUCT($J$2:$AE$2,$J170:$AE170))</f>
        <v/>
      </c>
    </row>
    <row r="171" spans="38:39" x14ac:dyDescent="0.2">
      <c r="AL171" s="18" t="str">
        <f t="shared" si="2"/>
        <v/>
      </c>
      <c r="AM171" s="17" t="str">
        <f>IF(ISBLANK(G171),"",VLOOKUP(G171,'Tier 2 Allowances'!$A$2:$B$6,2,FALSE)+SUMPRODUCT($J$2:$AE$2,$J171:$AE171))</f>
        <v/>
      </c>
    </row>
    <row r="172" spans="38:39" x14ac:dyDescent="0.2">
      <c r="AL172" s="18" t="str">
        <f t="shared" si="2"/>
        <v/>
      </c>
      <c r="AM172" s="17" t="str">
        <f>IF(ISBLANK(G172),"",VLOOKUP(G172,'Tier 2 Allowances'!$A$2:$B$6,2,FALSE)+SUMPRODUCT($J$2:$AE$2,$J172:$AE172))</f>
        <v/>
      </c>
    </row>
    <row r="173" spans="38:39" x14ac:dyDescent="0.2">
      <c r="AL173" s="18" t="str">
        <f t="shared" si="2"/>
        <v/>
      </c>
      <c r="AM173" s="17" t="str">
        <f>IF(ISBLANK(G173),"",VLOOKUP(G173,'Tier 2 Allowances'!$A$2:$B$6,2,FALSE)+SUMPRODUCT($J$2:$AE$2,$J173:$AE173))</f>
        <v/>
      </c>
    </row>
    <row r="174" spans="38:39" x14ac:dyDescent="0.2">
      <c r="AL174" s="18" t="str">
        <f t="shared" si="2"/>
        <v/>
      </c>
      <c r="AM174" s="17" t="str">
        <f>IF(ISBLANK(G174),"",VLOOKUP(G174,'Tier 2 Allowances'!$A$2:$B$6,2,FALSE)+SUMPRODUCT($J$2:$AE$2,$J174:$AE174))</f>
        <v/>
      </c>
    </row>
    <row r="175" spans="38:39" x14ac:dyDescent="0.2">
      <c r="AL175" s="18" t="str">
        <f t="shared" si="2"/>
        <v/>
      </c>
      <c r="AM175" s="17" t="str">
        <f>IF(ISBLANK(G175),"",VLOOKUP(G175,'Tier 2 Allowances'!$A$2:$B$6,2,FALSE)+SUMPRODUCT($J$2:$AE$2,$J175:$AE175))</f>
        <v/>
      </c>
    </row>
    <row r="176" spans="38:39" x14ac:dyDescent="0.2">
      <c r="AL176" s="18" t="str">
        <f t="shared" si="2"/>
        <v/>
      </c>
      <c r="AM176" s="17" t="str">
        <f>IF(ISBLANK(G176),"",VLOOKUP(G176,'Tier 2 Allowances'!$A$2:$B$6,2,FALSE)+SUMPRODUCT($J$2:$AE$2,$J176:$AE176))</f>
        <v/>
      </c>
    </row>
    <row r="177" spans="38:39" x14ac:dyDescent="0.2">
      <c r="AL177" s="18" t="str">
        <f t="shared" si="2"/>
        <v/>
      </c>
      <c r="AM177" s="17" t="str">
        <f>IF(ISBLANK(G177),"",VLOOKUP(G177,'Tier 2 Allowances'!$A$2:$B$6,2,FALSE)+SUMPRODUCT($J$2:$AE$2,$J177:$AE177))</f>
        <v/>
      </c>
    </row>
    <row r="178" spans="38:39" x14ac:dyDescent="0.2">
      <c r="AL178" s="18" t="str">
        <f t="shared" si="2"/>
        <v/>
      </c>
      <c r="AM178" s="17" t="str">
        <f>IF(ISBLANK(G178),"",VLOOKUP(G178,'Tier 2 Allowances'!$A$2:$B$6,2,FALSE)+SUMPRODUCT($J$2:$AE$2,$J178:$AE178))</f>
        <v/>
      </c>
    </row>
    <row r="179" spans="38:39" x14ac:dyDescent="0.2">
      <c r="AL179" s="18" t="str">
        <f t="shared" si="2"/>
        <v/>
      </c>
      <c r="AM179" s="17" t="str">
        <f>IF(ISBLANK(G179),"",VLOOKUP(G179,'Tier 2 Allowances'!$A$2:$B$6,2,FALSE)+SUMPRODUCT($J$2:$AE$2,$J179:$AE179))</f>
        <v/>
      </c>
    </row>
    <row r="180" spans="38:39" x14ac:dyDescent="0.2">
      <c r="AL180" s="18" t="str">
        <f t="shared" si="2"/>
        <v/>
      </c>
      <c r="AM180" s="17" t="str">
        <f>IF(ISBLANK(G180),"",VLOOKUP(G180,'Tier 2 Allowances'!$A$2:$B$6,2,FALSE)+SUMPRODUCT($J$2:$AE$2,$J180:$AE180))</f>
        <v/>
      </c>
    </row>
    <row r="181" spans="38:39" x14ac:dyDescent="0.2">
      <c r="AL181" s="18" t="str">
        <f t="shared" si="2"/>
        <v/>
      </c>
      <c r="AM181" s="17" t="str">
        <f>IF(ISBLANK(G181),"",VLOOKUP(G181,'Tier 2 Allowances'!$A$2:$B$6,2,FALSE)+SUMPRODUCT($J$2:$AE$2,$J181:$AE181))</f>
        <v/>
      </c>
    </row>
    <row r="182" spans="38:39" x14ac:dyDescent="0.2">
      <c r="AL182" s="18" t="str">
        <f t="shared" si="2"/>
        <v/>
      </c>
      <c r="AM182" s="17" t="str">
        <f>IF(ISBLANK(G182),"",VLOOKUP(G182,'Tier 2 Allowances'!$A$2:$B$6,2,FALSE)+SUMPRODUCT($J$2:$AE$2,$J182:$AE182))</f>
        <v/>
      </c>
    </row>
    <row r="183" spans="38:39" x14ac:dyDescent="0.2">
      <c r="AL183" s="18" t="str">
        <f t="shared" si="2"/>
        <v/>
      </c>
      <c r="AM183" s="17" t="str">
        <f>IF(ISBLANK(G183),"",VLOOKUP(G183,'Tier 2 Allowances'!$A$2:$B$6,2,FALSE)+SUMPRODUCT($J$2:$AE$2,$J183:$AE183))</f>
        <v/>
      </c>
    </row>
    <row r="184" spans="38:39" x14ac:dyDescent="0.2">
      <c r="AL184" s="18" t="str">
        <f t="shared" si="2"/>
        <v/>
      </c>
      <c r="AM184" s="17" t="str">
        <f>IF(ISBLANK(G184),"",VLOOKUP(G184,'Tier 2 Allowances'!$A$2:$B$6,2,FALSE)+SUMPRODUCT($J$2:$AE$2,$J184:$AE184))</f>
        <v/>
      </c>
    </row>
    <row r="185" spans="38:39" x14ac:dyDescent="0.2">
      <c r="AL185" s="18" t="str">
        <f t="shared" si="2"/>
        <v/>
      </c>
      <c r="AM185" s="17" t="str">
        <f>IF(ISBLANK(G185),"",VLOOKUP(G185,'Tier 2 Allowances'!$A$2:$B$6,2,FALSE)+SUMPRODUCT($J$2:$AE$2,$J185:$AE185))</f>
        <v/>
      </c>
    </row>
    <row r="186" spans="38:39" x14ac:dyDescent="0.2">
      <c r="AL186" s="18" t="str">
        <f t="shared" si="2"/>
        <v/>
      </c>
      <c r="AM186" s="17" t="str">
        <f>IF(ISBLANK(G186),"",VLOOKUP(G186,'Tier 2 Allowances'!$A$2:$B$6,2,FALSE)+SUMPRODUCT($J$2:$AE$2,$J186:$AE186))</f>
        <v/>
      </c>
    </row>
    <row r="187" spans="38:39" x14ac:dyDescent="0.2">
      <c r="AL187" s="18" t="str">
        <f t="shared" si="2"/>
        <v/>
      </c>
      <c r="AM187" s="17" t="str">
        <f>IF(ISBLANK(G187),"",VLOOKUP(G187,'Tier 2 Allowances'!$A$2:$B$6,2,FALSE)+SUMPRODUCT($J$2:$AE$2,$J187:$AE187))</f>
        <v/>
      </c>
    </row>
    <row r="188" spans="38:39" x14ac:dyDescent="0.2">
      <c r="AL188" s="18" t="str">
        <f t="shared" si="2"/>
        <v/>
      </c>
      <c r="AM188" s="17" t="str">
        <f>IF(ISBLANK(G188),"",VLOOKUP(G188,'Tier 2 Allowances'!$A$2:$B$6,2,FALSE)+SUMPRODUCT($J$2:$AE$2,$J188:$AE188))</f>
        <v/>
      </c>
    </row>
    <row r="189" spans="38:39" x14ac:dyDescent="0.2">
      <c r="AL189" s="18" t="str">
        <f t="shared" si="2"/>
        <v/>
      </c>
      <c r="AM189" s="17" t="str">
        <f>IF(ISBLANK(G189),"",VLOOKUP(G189,'Tier 2 Allowances'!$A$2:$B$6,2,FALSE)+SUMPRODUCT($J$2:$AE$2,$J189:$AE189))</f>
        <v/>
      </c>
    </row>
    <row r="190" spans="38:39" x14ac:dyDescent="0.2">
      <c r="AL190" s="18" t="str">
        <f t="shared" si="2"/>
        <v/>
      </c>
      <c r="AM190" s="17" t="str">
        <f>IF(ISBLANK(G190),"",VLOOKUP(G190,'Tier 2 Allowances'!$A$2:$B$6,2,FALSE)+SUMPRODUCT($J$2:$AE$2,$J190:$AE190))</f>
        <v/>
      </c>
    </row>
    <row r="191" spans="38:39" x14ac:dyDescent="0.2">
      <c r="AL191" s="18" t="str">
        <f t="shared" si="2"/>
        <v/>
      </c>
      <c r="AM191" s="17" t="str">
        <f>IF(ISBLANK(G191),"",VLOOKUP(G191,'Tier 2 Allowances'!$A$2:$B$6,2,FALSE)+SUMPRODUCT($J$2:$AE$2,$J191:$AE191))</f>
        <v/>
      </c>
    </row>
    <row r="192" spans="38:39" x14ac:dyDescent="0.2">
      <c r="AL192" s="18" t="str">
        <f t="shared" si="2"/>
        <v/>
      </c>
      <c r="AM192" s="17" t="str">
        <f>IF(ISBLANK(G192),"",VLOOKUP(G192,'Tier 2 Allowances'!$A$2:$B$6,2,FALSE)+SUMPRODUCT($J$2:$AE$2,$J192:$AE192))</f>
        <v/>
      </c>
    </row>
    <row r="193" spans="38:38" x14ac:dyDescent="0.2">
      <c r="AL193" s="18" t="str">
        <f t="shared" si="2"/>
        <v/>
      </c>
    </row>
    <row r="194" spans="38:38" x14ac:dyDescent="0.2">
      <c r="AL194" s="18" t="str">
        <f t="shared" si="2"/>
        <v/>
      </c>
    </row>
    <row r="195" spans="38:38" x14ac:dyDescent="0.2">
      <c r="AL195" s="18" t="str">
        <f t="shared" si="2"/>
        <v/>
      </c>
    </row>
    <row r="196" spans="38:38" x14ac:dyDescent="0.2">
      <c r="AL196" s="18" t="str">
        <f t="shared" si="2"/>
        <v/>
      </c>
    </row>
    <row r="197" spans="38:38" x14ac:dyDescent="0.2">
      <c r="AL197" s="18" t="str">
        <f t="shared" ref="AL197:AL228" si="3">IF(ISBLANK(G197),"",(IF(OR(AND(NOT(ISBLANK(H197)),ISBLANK(AI197)),AND(NOT(ISBLANK(I197)),ISBLANK(AJ197)),ISBLANK(AH197)),"Incomplete",0.365*(AG197*(IF(ISBLANK($H197),14,7-(4-$H197)/2))+AH197*(IF(ISBLANK($I197),10,(10-$I197)))+AI197*(IF(ISBLANK($H197),0,7+(4-$H197)/2))+AJ197*I197))))</f>
        <v/>
      </c>
    </row>
    <row r="198" spans="38:38" x14ac:dyDescent="0.2">
      <c r="AL198" s="18" t="str">
        <f t="shared" si="3"/>
        <v/>
      </c>
    </row>
    <row r="199" spans="38:38" x14ac:dyDescent="0.2">
      <c r="AL199" s="18" t="str">
        <f t="shared" si="3"/>
        <v/>
      </c>
    </row>
    <row r="200" spans="38:38" x14ac:dyDescent="0.2">
      <c r="AL200" s="18" t="str">
        <f t="shared" si="3"/>
        <v/>
      </c>
    </row>
    <row r="201" spans="38:38" x14ac:dyDescent="0.2">
      <c r="AL201" s="18" t="str">
        <f t="shared" si="3"/>
        <v/>
      </c>
    </row>
    <row r="202" spans="38:38" x14ac:dyDescent="0.2">
      <c r="AL202" s="18" t="str">
        <f t="shared" si="3"/>
        <v/>
      </c>
    </row>
    <row r="203" spans="38:38" x14ac:dyDescent="0.2">
      <c r="AL203" s="18" t="str">
        <f t="shared" si="3"/>
        <v/>
      </c>
    </row>
    <row r="204" spans="38:38" x14ac:dyDescent="0.2">
      <c r="AL204" s="18" t="str">
        <f t="shared" si="3"/>
        <v/>
      </c>
    </row>
    <row r="205" spans="38:38" x14ac:dyDescent="0.2">
      <c r="AL205" s="18" t="str">
        <f t="shared" si="3"/>
        <v/>
      </c>
    </row>
    <row r="206" spans="38:38" x14ac:dyDescent="0.2">
      <c r="AL206" s="18" t="str">
        <f t="shared" si="3"/>
        <v/>
      </c>
    </row>
    <row r="207" spans="38:38" x14ac:dyDescent="0.2">
      <c r="AL207" s="18" t="str">
        <f t="shared" si="3"/>
        <v/>
      </c>
    </row>
    <row r="208" spans="38:38" x14ac:dyDescent="0.2">
      <c r="AL208" s="18" t="str">
        <f t="shared" si="3"/>
        <v/>
      </c>
    </row>
    <row r="209" spans="38:38" x14ac:dyDescent="0.2">
      <c r="AL209" s="18" t="str">
        <f t="shared" si="3"/>
        <v/>
      </c>
    </row>
    <row r="210" spans="38:38" x14ac:dyDescent="0.2">
      <c r="AL210" s="18" t="str">
        <f t="shared" si="3"/>
        <v/>
      </c>
    </row>
    <row r="211" spans="38:38" x14ac:dyDescent="0.2">
      <c r="AL211" s="18" t="str">
        <f t="shared" si="3"/>
        <v/>
      </c>
    </row>
    <row r="212" spans="38:38" x14ac:dyDescent="0.2">
      <c r="AL212" s="18" t="str">
        <f t="shared" si="3"/>
        <v/>
      </c>
    </row>
    <row r="213" spans="38:38" x14ac:dyDescent="0.2">
      <c r="AL213" s="18" t="str">
        <f t="shared" si="3"/>
        <v/>
      </c>
    </row>
    <row r="214" spans="38:38" x14ac:dyDescent="0.2">
      <c r="AL214" s="18" t="str">
        <f t="shared" si="3"/>
        <v/>
      </c>
    </row>
    <row r="215" spans="38:38" x14ac:dyDescent="0.2">
      <c r="AL215" s="18" t="str">
        <f t="shared" si="3"/>
        <v/>
      </c>
    </row>
    <row r="216" spans="38:38" x14ac:dyDescent="0.2">
      <c r="AL216" s="18" t="str">
        <f t="shared" si="3"/>
        <v/>
      </c>
    </row>
    <row r="217" spans="38:38" x14ac:dyDescent="0.2">
      <c r="AL217" s="18" t="str">
        <f t="shared" si="3"/>
        <v/>
      </c>
    </row>
    <row r="218" spans="38:38" x14ac:dyDescent="0.2">
      <c r="AL218" s="18" t="str">
        <f t="shared" si="3"/>
        <v/>
      </c>
    </row>
    <row r="219" spans="38:38" x14ac:dyDescent="0.2">
      <c r="AL219" s="18" t="str">
        <f t="shared" si="3"/>
        <v/>
      </c>
    </row>
    <row r="220" spans="38:38" x14ac:dyDescent="0.2">
      <c r="AL220" s="18" t="str">
        <f t="shared" si="3"/>
        <v/>
      </c>
    </row>
    <row r="221" spans="38:38" x14ac:dyDescent="0.2">
      <c r="AL221" s="18" t="str">
        <f t="shared" si="3"/>
        <v/>
      </c>
    </row>
    <row r="222" spans="38:38" x14ac:dyDescent="0.2">
      <c r="AL222" s="18" t="str">
        <f t="shared" si="3"/>
        <v/>
      </c>
    </row>
    <row r="223" spans="38:38" x14ac:dyDescent="0.2">
      <c r="AL223" s="18" t="str">
        <f t="shared" si="3"/>
        <v/>
      </c>
    </row>
    <row r="224" spans="38:38" x14ac:dyDescent="0.2">
      <c r="AL224" s="18" t="str">
        <f t="shared" si="3"/>
        <v/>
      </c>
    </row>
    <row r="225" spans="38:38" x14ac:dyDescent="0.2">
      <c r="AL225" s="18" t="str">
        <f t="shared" si="3"/>
        <v/>
      </c>
    </row>
    <row r="226" spans="38:38" x14ac:dyDescent="0.2">
      <c r="AL226" s="18" t="str">
        <f t="shared" si="3"/>
        <v/>
      </c>
    </row>
    <row r="227" spans="38:38" x14ac:dyDescent="0.2">
      <c r="AL227" s="18" t="str">
        <f t="shared" si="3"/>
        <v/>
      </c>
    </row>
    <row r="228" spans="38:38" x14ac:dyDescent="0.2">
      <c r="AL228" s="18" t="str">
        <f t="shared" si="3"/>
        <v/>
      </c>
    </row>
    <row r="229" spans="38:38" x14ac:dyDescent="0.2">
      <c r="AL229" s="18" t="str">
        <f t="shared" ref="AL229:AL258" si="4">IF(ISBLANK(G229),"",(IF(OR(AND(NOT(ISBLANK(H229)),ISBLANK(AI229)),AND(NOT(ISBLANK(I229)),ISBLANK(AJ229)),ISBLANK(AH229)),"Incomplete",0.365*(AG229*(IF(ISBLANK($H229),14,7-(4-$H229)/2))+AH229*(IF(ISBLANK($I229),10,(10-$I229)))+AI229*(IF(ISBLANK($H229),0,7+(4-$H229)/2))+AJ229*I229))))</f>
        <v/>
      </c>
    </row>
    <row r="230" spans="38:38" x14ac:dyDescent="0.2">
      <c r="AL230" s="18" t="str">
        <f t="shared" si="4"/>
        <v/>
      </c>
    </row>
    <row r="231" spans="38:38" x14ac:dyDescent="0.2">
      <c r="AL231" s="18" t="str">
        <f t="shared" si="4"/>
        <v/>
      </c>
    </row>
    <row r="232" spans="38:38" x14ac:dyDescent="0.2">
      <c r="AL232" s="18" t="str">
        <f t="shared" si="4"/>
        <v/>
      </c>
    </row>
    <row r="233" spans="38:38" x14ac:dyDescent="0.2">
      <c r="AL233" s="18" t="str">
        <f t="shared" si="4"/>
        <v/>
      </c>
    </row>
    <row r="234" spans="38:38" x14ac:dyDescent="0.2">
      <c r="AL234" s="18" t="str">
        <f t="shared" si="4"/>
        <v/>
      </c>
    </row>
    <row r="235" spans="38:38" x14ac:dyDescent="0.2">
      <c r="AL235" s="18" t="str">
        <f t="shared" si="4"/>
        <v/>
      </c>
    </row>
    <row r="236" spans="38:38" x14ac:dyDescent="0.2">
      <c r="AL236" s="18" t="str">
        <f t="shared" si="4"/>
        <v/>
      </c>
    </row>
    <row r="237" spans="38:38" x14ac:dyDescent="0.2">
      <c r="AL237" s="18" t="str">
        <f t="shared" si="4"/>
        <v/>
      </c>
    </row>
    <row r="238" spans="38:38" x14ac:dyDescent="0.2">
      <c r="AL238" s="18" t="str">
        <f t="shared" si="4"/>
        <v/>
      </c>
    </row>
    <row r="239" spans="38:38" x14ac:dyDescent="0.2">
      <c r="AL239" s="18" t="str">
        <f t="shared" si="4"/>
        <v/>
      </c>
    </row>
    <row r="240" spans="38:38" x14ac:dyDescent="0.2">
      <c r="AL240" s="18" t="str">
        <f t="shared" si="4"/>
        <v/>
      </c>
    </row>
    <row r="241" spans="38:38" x14ac:dyDescent="0.2">
      <c r="AL241" s="18" t="str">
        <f t="shared" si="4"/>
        <v/>
      </c>
    </row>
    <row r="242" spans="38:38" x14ac:dyDescent="0.2">
      <c r="AL242" s="18" t="str">
        <f t="shared" si="4"/>
        <v/>
      </c>
    </row>
    <row r="243" spans="38:38" x14ac:dyDescent="0.2">
      <c r="AL243" s="18" t="str">
        <f t="shared" si="4"/>
        <v/>
      </c>
    </row>
    <row r="244" spans="38:38" x14ac:dyDescent="0.2">
      <c r="AL244" s="18" t="str">
        <f t="shared" si="4"/>
        <v/>
      </c>
    </row>
    <row r="245" spans="38:38" x14ac:dyDescent="0.2">
      <c r="AL245" s="18" t="str">
        <f t="shared" si="4"/>
        <v/>
      </c>
    </row>
    <row r="246" spans="38:38" x14ac:dyDescent="0.2">
      <c r="AL246" s="18" t="str">
        <f t="shared" si="4"/>
        <v/>
      </c>
    </row>
    <row r="247" spans="38:38" x14ac:dyDescent="0.2">
      <c r="AL247" s="18" t="str">
        <f t="shared" si="4"/>
        <v/>
      </c>
    </row>
    <row r="248" spans="38:38" x14ac:dyDescent="0.2">
      <c r="AL248" s="18" t="str">
        <f t="shared" si="4"/>
        <v/>
      </c>
    </row>
    <row r="249" spans="38:38" x14ac:dyDescent="0.2">
      <c r="AL249" s="18" t="str">
        <f t="shared" si="4"/>
        <v/>
      </c>
    </row>
    <row r="250" spans="38:38" x14ac:dyDescent="0.2">
      <c r="AL250" s="18" t="str">
        <f t="shared" si="4"/>
        <v/>
      </c>
    </row>
    <row r="251" spans="38:38" x14ac:dyDescent="0.2">
      <c r="AL251" s="18" t="str">
        <f t="shared" si="4"/>
        <v/>
      </c>
    </row>
    <row r="252" spans="38:38" x14ac:dyDescent="0.2">
      <c r="AL252" s="18" t="str">
        <f t="shared" si="4"/>
        <v/>
      </c>
    </row>
    <row r="253" spans="38:38" x14ac:dyDescent="0.2">
      <c r="AL253" s="18" t="str">
        <f t="shared" si="4"/>
        <v/>
      </c>
    </row>
    <row r="254" spans="38:38" x14ac:dyDescent="0.2">
      <c r="AL254" s="18" t="str">
        <f t="shared" si="4"/>
        <v/>
      </c>
    </row>
    <row r="255" spans="38:38" x14ac:dyDescent="0.2">
      <c r="AL255" s="18" t="str">
        <f t="shared" si="4"/>
        <v/>
      </c>
    </row>
    <row r="256" spans="38:38" x14ac:dyDescent="0.2">
      <c r="AL256" s="18" t="str">
        <f t="shared" si="4"/>
        <v/>
      </c>
    </row>
    <row r="257" spans="38:38" x14ac:dyDescent="0.2">
      <c r="AL257" s="18" t="str">
        <f t="shared" si="4"/>
        <v/>
      </c>
    </row>
    <row r="258" spans="38:38" x14ac:dyDescent="0.2">
      <c r="AL258" s="18" t="str">
        <f t="shared" si="4"/>
        <v/>
      </c>
    </row>
  </sheetData>
  <sheetProtection sheet="1" formatCells="0" formatColumns="0" formatRows="0"/>
  <mergeCells count="1">
    <mergeCell ref="A2:I2"/>
  </mergeCells>
  <conditionalFormatting sqref="AO4:AO100">
    <cfRule type="expression" dxfId="4" priority="1" stopIfTrue="1">
      <formula>AND($AO4="Yes",$AK4&gt;0.95*$AN4)</formula>
    </cfRule>
    <cfRule type="expression" dxfId="3" priority="2">
      <formula>$AO4="Yes"</formula>
    </cfRule>
    <cfRule type="expression" dxfId="2" priority="3">
      <formula>$AO4="No"</formula>
    </cfRule>
  </conditionalFormatting>
  <dataValidations count="17">
    <dataValidation type="whole" errorStyle="information" allowBlank="1" showInputMessage="1" showErrorMessage="1" errorTitle="Invalid Entry" error="Valid entries are blank, 0, and 1" sqref="AC4:AC100 AB4:AB103 X101:AA103 O4:O103 Q4:Q100 L4:L103 T4:V100 P101:V103 X4:X100 AD4:AE103" xr:uid="{00000000-0002-0000-0100-000006000000}">
      <formula1>0</formula1>
      <formula2>1</formula2>
    </dataValidation>
    <dataValidation type="whole" errorStyle="information" allowBlank="1" showInputMessage="1" showErrorMessage="1" errorTitle="Invalid Entry" error="Valid entries are blank, or a whole number from  0 to 10" sqref="Z4:Z103 AA101:AA103" xr:uid="{00000000-0002-0000-0100-000008000000}">
      <formula1>0</formula1>
      <formula2>10</formula2>
    </dataValidation>
    <dataValidation type="whole" errorStyle="information" allowBlank="1" showInputMessage="1" showErrorMessage="1" errorTitle="Invalid Entr" error="Valid entries are blank, 0, and 1" sqref="AC101:AC103" xr:uid="{00000000-0002-0000-0100-000009000000}">
      <formula1>0</formula1>
      <formula2>1</formula2>
    </dataValidation>
    <dataValidation type="decimal" errorStyle="information" allowBlank="1" showInputMessage="1" showErrorMessage="1" errorTitle="Invalid Value" error="Enter a (whole or decimal) number between 0 and 4" sqref="H4:I103" xr:uid="{00000000-0002-0000-0100-000000000000}">
      <formula1>0</formula1>
      <formula2>4</formula2>
    </dataValidation>
    <dataValidation type="list" allowBlank="1" showInputMessage="1" showErrorMessage="1" sqref="F4:F103" xr:uid="{00000000-0002-0000-0100-000001000000}">
      <formula1>"DVR, Non-DVR, Thin Client, Multi-Service Gateway, Cable DTA"</formula1>
    </dataValidation>
    <dataValidation type="whole" errorStyle="information" allowBlank="1" showInputMessage="1" showErrorMessage="1" errorTitle="Invalid Entry" error="Valid entries are blank, and a whole number between 0 and 5" sqref="W4:Z103 AA101:AA103" xr:uid="{00000000-0002-0000-0100-000002000000}">
      <formula1>0</formula1>
      <formula2>5</formula2>
    </dataValidation>
    <dataValidation type="list" allowBlank="1" showInputMessage="1" showErrorMessage="1" sqref="G4:G103" xr:uid="{00000000-0002-0000-0100-000004000000}">
      <formula1>BaseType_T2</formula1>
    </dataValidation>
    <dataValidation type="whole" errorStyle="information" allowBlank="1" showInputMessage="1" showErrorMessage="1" errorTitle="Invalid Entry" error="Valid entries are blank, 0, 1, and 2" sqref="J4:J103" xr:uid="{00000000-0002-0000-0100-000005000000}">
      <formula1>0</formula1>
      <formula2>2</formula2>
    </dataValidation>
    <dataValidation type="whole" errorStyle="information" allowBlank="1" showInputMessage="1" showErrorMessage="1" errorTitle="Invalid Entry" error="Valid entries are blank, or a whole number from 0 to 10" sqref="Y4:Y103" xr:uid="{00000000-0002-0000-0100-000007000000}">
      <formula1>0</formula1>
      <formula2>10</formula2>
    </dataValidation>
    <dataValidation type="custom" errorStyle="information" showInputMessage="1" showErrorMessage="1" errorTitle="Invalid Entry" error="Your entry is invalid. This could be because you also have taken a Multi-room allowance, or you entered a number that is not 0 or 1." sqref="P4:P100" xr:uid="{A1E4EF73-C7EF-4A4A-9C4A-F0824441B69E}">
      <formula1>AND(OR(ISBLANK($S4),$S4=0),$P4&lt;2)</formula1>
    </dataValidation>
    <dataValidation type="whole" errorStyle="information" allowBlank="1" showInputMessage="1" showErrorMessage="1" errorTitle="Invalid Entry" error="Valid entries are blank, or a number between 0 and 10" sqref="Y4:Y100" xr:uid="{4A17C840-063B-F84F-8A74-6C4855E9916D}">
      <formula1>0</formula1>
      <formula2>10</formula2>
    </dataValidation>
    <dataValidation type="whole" errorStyle="information" allowBlank="1" showInputMessage="1" showErrorMessage="1" errorTitle="Invalid Entry" error="Valid entries are blank and a whole number between 0 and 10" sqref="Z4:Z100" xr:uid="{92D7550B-2517-3846-8205-E1E9343F670A}">
      <formula1>0</formula1>
      <formula2>10</formula2>
    </dataValidation>
    <dataValidation type="custom" errorStyle="information" showInputMessage="1" showErrorMessage="1" errorTitle="Your entry is invalid" error="This could be because you have taken the Multi-room allowance, or you entered a number that is not 0 or 1." sqref="R4:R100" xr:uid="{E893F014-1828-2C47-8B7E-73452B5D87BC}">
      <formula1>AND(OR(ISBLANK(S4),S4=0),R4&lt;2)</formula1>
    </dataValidation>
    <dataValidation type="custom" errorStyle="information" showInputMessage="1" showErrorMessage="1" errorTitle="Your entry is invalid" error="This could be because you have taken the S-DVR allowance or you entered a number other than 0 or 1." sqref="S4:S100" xr:uid="{DDF7405D-AD15-F545-93EB-5F1FA7E322FF}">
      <formula1>AND(OR(ISBLANK(R4),R4=0),S4&lt;2)</formula1>
    </dataValidation>
    <dataValidation type="custom" errorStyle="information" showInputMessage="1" showErrorMessage="1" errorTitle="Invalid Entry" error="Your entry is invalid.  This could be because you have taken a RTG allowance, or you entered a number greater than 1." sqref="AA4:AA100" xr:uid="{9FEE5BF7-EDE7-BD4C-ACB8-4D51AAE987E1}">
      <formula1>AND($AA4&lt;2,OR(ISBLANK($AB4),$AB4=0))</formula1>
    </dataValidation>
    <dataValidation type="custom" errorStyle="information" showInputMessage="1" showErrorMessage="1" errorTitle="Invalid Entry" error="Valid entries are blank, and a whole number between 0 and 5" sqref="AA4:AA100" xr:uid="{E06180E9-3A23-1341-80BD-76A120B5B00B}">
      <formula1>AND($AA4&lt;2,OR(ISBLANK($AB4),$AB4=0))</formula1>
    </dataValidation>
    <dataValidation type="custom" errorStyle="information" allowBlank="1" showInputMessage="1" showErrorMessage="1" errorTitle="Invalid Entry" error="Valid entries are blank, 0, or 1, and you cannot take the AP allowance and the RTG allowance at the same time." sqref="AA4:AA100" xr:uid="{720BAD1D-9E3C-8B43-A074-3F8DD1D73EEC}">
      <formula1>AND($AA4&lt;2,OR($AB4=0, ISBLANK($AB4)))</formula1>
    </dataValidation>
  </dataValidations>
  <pageMargins left="0.7" right="0.7" top="0.75" bottom="0.75" header="0.3" footer="0.3"/>
  <pageSetup orientation="portrait" verticalDpi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custom" errorStyle="information" showInputMessage="1" showErrorMessage="1" errorTitle="Invalid Entry" error="Your entry is invalid. This could be because you also entered a D2 allowance, you entered a number that is not 0 or 1, or the base type cannot take this allowance." xr:uid="{9862DFCA-4DE4-3349-A2D3-CDE2ADC35A99}">
          <x14:formula1>
            <xm:f>AND(ISBLANK($M164),$N164&lt;2,NOT(ISBLANK(VLOOKUP($G164,'Tier 2 Allowances'!$A$2:$X$6,7,FALSE))))</xm:f>
          </x14:formula1>
          <xm:sqref>N164:N232</xm:sqref>
        </x14:dataValidation>
        <x14:dataValidation type="custom" errorStyle="information" showInputMessage="1" showErrorMessage="1" errorTitle="Invalid Entry" error="Your entry is invalid. This could be because you also entered a D3 allowance, you entered a number that is not 0 or 1, or the base type cannot take this allowance." xr:uid="{326F9E25-B1EE-A54F-9B28-A896A29DBE94}">
          <x14:formula1>
            <xm:f>AND(ISBLANK($N4),$M4&lt;2,NOT(ISBLANK(VLOOKUP($G4,'Tier 2 Allowances'!$A$2:$X$6,6,FALSE))))</xm:f>
          </x14:formula1>
          <xm:sqref>M4:M198</xm:sqref>
        </x14:dataValidation>
        <x14:dataValidation type="custom" errorStyle="information" allowBlank="1" showInputMessage="1" showErrorMessage="1" errorTitle="Invalid Entry" error="This entry is invalid. This could be because you entered a number that is not 0, 1, or 2, or your base type is not eligible for this allowance." xr:uid="{7E17EBDA-1C67-1D42-90A0-0BB1A1C46EB9}">
          <x14:formula1>
            <xm:f>AND($K4&lt;=2,NOT(ISBLANK(VLOOKUP($G4,'Tier 2 Allowances'!$A$2:$X$6,4,FALSE))))</xm:f>
          </x14:formula1>
          <xm:sqref>K4:K163</xm:sqref>
        </x14:dataValidation>
        <x14:dataValidation type="custom" errorStyle="information" showInputMessage="1" showErrorMessage="1" errorTitle="Invalid Entry" error="Your entry is invalid. This could be because you also entered a D2 allowance, you entered a number that is not 0 or 1, or the base type is not eligible for this allowance." xr:uid="{77EA17DE-CAED-6A4D-91C4-54EC79CC02E4}">
          <x14:formula1>
            <xm:f>AND(ISBLANK($M4),$N4&lt;2,NOT(ISBLANK(VLOOKUP($G4,'Tier 2 Allowances'!$A$2:$X$6,7,FALSE))))</xm:f>
          </x14:formula1>
          <xm:sqref>N4:N163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C37A-5838-B94B-B1B6-F3F18B0FC3FE}">
  <sheetPr codeName="Sheet3">
    <outlinePr summaryRight="0"/>
  </sheetPr>
  <dimension ref="A1:AV259"/>
  <sheetViews>
    <sheetView zoomScale="120" zoomScaleNormal="120" workbookViewId="0">
      <pane ySplit="3" topLeftCell="A4" activePane="bottomLeft" state="frozen"/>
      <selection activeCell="A4" sqref="A4"/>
      <selection pane="bottomLeft" activeCell="A4" sqref="A4"/>
    </sheetView>
  </sheetViews>
  <sheetFormatPr baseColWidth="10" defaultColWidth="8.1640625" defaultRowHeight="15" x14ac:dyDescent="0.2"/>
  <cols>
    <col min="1" max="1" width="8.1640625" style="17"/>
    <col min="2" max="2" width="23.33203125" style="15" customWidth="1"/>
    <col min="3" max="3" width="9.1640625" style="15" customWidth="1"/>
    <col min="4" max="4" width="13.83203125" style="15" bestFit="1" customWidth="1"/>
    <col min="5" max="5" width="16.6640625" style="15" bestFit="1" customWidth="1"/>
    <col min="6" max="6" width="9" style="13" bestFit="1" customWidth="1"/>
    <col min="7" max="7" width="8.83203125" style="14" bestFit="1" customWidth="1"/>
    <col min="8" max="26" width="3.5" style="15" bestFit="1" customWidth="1"/>
    <col min="27" max="27" width="3.5" style="15" customWidth="1"/>
    <col min="28" max="31" width="3.5" style="15" bestFit="1" customWidth="1"/>
    <col min="32" max="32" width="6" style="18" customWidth="1"/>
    <col min="33" max="33" width="8.83203125" style="16" customWidth="1"/>
    <col min="34" max="34" width="6" style="16" customWidth="1"/>
    <col min="35" max="35" width="8" style="16" customWidth="1"/>
    <col min="36" max="36" width="11.1640625" style="16" customWidth="1"/>
    <col min="37" max="41" width="11.5" style="18" customWidth="1"/>
    <col min="42" max="42" width="9.6640625" style="18" customWidth="1"/>
    <col min="43" max="43" width="7.33203125" style="17" customWidth="1"/>
    <col min="44" max="44" width="19.1640625" style="18" customWidth="1"/>
    <col min="45" max="45" width="9.1640625" style="18" customWidth="1"/>
    <col min="46" max="46" width="27.1640625" style="19" customWidth="1"/>
    <col min="47" max="47" width="43.5" style="20" bestFit="1" customWidth="1"/>
    <col min="48" max="48" width="40.5" style="20" customWidth="1"/>
    <col min="49" max="16384" width="8.1640625" style="21"/>
  </cols>
  <sheetData>
    <row r="1" spans="1:48" s="102" customFormat="1" ht="19" x14ac:dyDescent="0.25">
      <c r="A1" s="94" t="s">
        <v>144</v>
      </c>
      <c r="B1" s="94"/>
      <c r="C1" s="95"/>
      <c r="D1" s="96"/>
      <c r="E1" s="95"/>
      <c r="F1" s="97"/>
      <c r="G1" s="98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5"/>
      <c r="AR1" s="99"/>
      <c r="AS1" s="99"/>
      <c r="AT1" s="100"/>
      <c r="AU1" s="101"/>
      <c r="AV1" s="101"/>
    </row>
    <row r="2" spans="1:48" ht="22" customHeight="1" x14ac:dyDescent="0.2">
      <c r="A2" s="144" t="s">
        <v>143</v>
      </c>
      <c r="B2" s="145"/>
      <c r="C2" s="145"/>
      <c r="D2" s="145"/>
      <c r="E2" s="145"/>
      <c r="F2" s="145"/>
      <c r="G2" s="145"/>
      <c r="H2" s="145"/>
      <c r="I2" s="145"/>
      <c r="J2" s="17">
        <f>VLOOKUP(J3,'Tier 2 Allowances'!$B$14:$C$35,2,FALSE)</f>
        <v>8</v>
      </c>
      <c r="K2" s="17">
        <f>VLOOKUP(K3,'Tier 2 Allowances'!$B$14:$C$35,2,FALSE)</f>
        <v>15</v>
      </c>
      <c r="L2" s="17">
        <f>VLOOKUP(L3,'Tier 2 Allowances'!$B$14:$C$35,2,FALSE)</f>
        <v>45</v>
      </c>
      <c r="M2" s="17">
        <f>VLOOKUP(M3,'Tier 2 Allowances'!$B$14:$C$35,2,FALSE)</f>
        <v>20</v>
      </c>
      <c r="N2" s="17">
        <f>VLOOKUP(N3,'Tier 2 Allowances'!$B$14:$C$35,2,FALSE)</f>
        <v>50</v>
      </c>
      <c r="O2" s="17">
        <f>VLOOKUP(O3,'Tier 2 Allowances'!$B$14:$C$35,2,FALSE)</f>
        <v>12</v>
      </c>
      <c r="P2" s="17">
        <f>VLOOKUP(P3,'Tier 2 Allowances'!$B$14:$C$35,2,FALSE)</f>
        <v>10</v>
      </c>
      <c r="Q2" s="17">
        <f>VLOOKUP(Q3,'Tier 2 Allowances'!$B$14:$C$35,2,FALSE)</f>
        <v>12</v>
      </c>
      <c r="R2" s="17">
        <f>VLOOKUP(R3,'Tier 2 Allowances'!$B$14:$C$35,2,FALSE)</f>
        <v>20</v>
      </c>
      <c r="S2" s="17">
        <f>VLOOKUP(S3,'Tier 2 Allowances'!$B$14:$C$35,2,FALSE)</f>
        <v>40</v>
      </c>
      <c r="T2" s="17">
        <f>VLOOKUP(T3,'Tier 2 Allowances'!$B$14:$C$35,2,FALSE)</f>
        <v>8</v>
      </c>
      <c r="U2" s="17">
        <f>VLOOKUP(U3,'Tier 2 Allowances'!$B$14:$C$35,2,FALSE)</f>
        <v>8</v>
      </c>
      <c r="V2" s="17">
        <f>VLOOKUP(V3,'Tier 2 Allowances'!$B$14:$C$35,2,FALSE)</f>
        <v>13</v>
      </c>
      <c r="W2" s="17">
        <f>VLOOKUP(W3,'Tier 2 Allowances'!$B$14:$C$35,2,FALSE)</f>
        <v>5</v>
      </c>
      <c r="X2" s="17">
        <f>VLOOKUP(X3,'Tier 2 Allowances'!$B$14:$C$35,2,FALSE)</f>
        <v>15</v>
      </c>
      <c r="Y2" s="17">
        <f>VLOOKUP(Y3,'Tier 2 Allowances'!$B$14:$C$35,2,FALSE)</f>
        <v>2</v>
      </c>
      <c r="Z2" s="17">
        <f>VLOOKUP(Z3,'Tier 2 Allowances'!$B$14:$C$35,2,FALSE)</f>
        <v>4</v>
      </c>
      <c r="AA2" s="17">
        <f>VLOOKUP(AA3,'Tier 2 Allowances'!$B$14:$C$35,2,FALSE)</f>
        <v>8</v>
      </c>
      <c r="AB2" s="17">
        <f>VLOOKUP(AB3,'Tier 2 Allowances'!$B$14:$C$35,2,FALSE)</f>
        <v>27</v>
      </c>
      <c r="AC2" s="17">
        <f>VLOOKUP(AC3,'Tier 2 Allowances'!$B$14:$C$35,2,FALSE)</f>
        <v>10</v>
      </c>
      <c r="AD2" s="17">
        <f>VLOOKUP(AD3,'Tier 2 Allowances'!$B$14:$C$35,2,FALSE)</f>
        <v>5</v>
      </c>
      <c r="AE2" s="17">
        <f>VLOOKUP(AE3,'Tier 2 Allowances'!$B$14:$C$35,2,FALSE)</f>
        <v>4</v>
      </c>
    </row>
    <row r="3" spans="1:48" s="29" customFormat="1" ht="82" customHeight="1" x14ac:dyDescent="0.2">
      <c r="A3" s="104" t="s">
        <v>141</v>
      </c>
      <c r="B3" s="22" t="s">
        <v>0</v>
      </c>
      <c r="C3" s="23" t="s">
        <v>1</v>
      </c>
      <c r="D3" s="23" t="s">
        <v>2</v>
      </c>
      <c r="E3" s="23" t="s">
        <v>29</v>
      </c>
      <c r="F3" s="23" t="s">
        <v>3</v>
      </c>
      <c r="G3" s="23" t="s">
        <v>4</v>
      </c>
      <c r="H3" s="78" t="s">
        <v>113</v>
      </c>
      <c r="I3" s="79" t="s">
        <v>111</v>
      </c>
      <c r="J3" s="80" t="str">
        <f>'Tier 2 Allowances'!B14</f>
        <v>Adv Video</v>
      </c>
      <c r="K3" s="80" t="str">
        <f>'Tier 2 Allowances'!B15</f>
        <v>CableCARD</v>
      </c>
      <c r="L3" s="80" t="str">
        <f>'Tier 2 Allowances'!B16</f>
        <v>DVR</v>
      </c>
      <c r="M3" s="80" t="str">
        <f>'Tier 2 Allowances'!B17</f>
        <v>D2</v>
      </c>
      <c r="N3" s="80" t="str">
        <f>'Tier 2 Allowances'!B18</f>
        <v>D3</v>
      </c>
      <c r="O3" s="80" t="str">
        <f>'Tier 2 Allowances'!B19</f>
        <v>HD</v>
      </c>
      <c r="P3" s="80" t="str">
        <f>'Tier 2 Allowances'!B20</f>
        <v>HNI</v>
      </c>
      <c r="Q3" s="80" t="str">
        <f>'Tier 2 Allowances'!B21</f>
        <v>M-HNI</v>
      </c>
      <c r="R3" s="80" t="str">
        <f>'Tier 2 Allowances'!B22</f>
        <v>S-DVR</v>
      </c>
      <c r="S3" s="80" t="str">
        <f>'Tier 2 Allowances'!B23</f>
        <v>Multi-room</v>
      </c>
      <c r="T3" s="80" t="str">
        <f>'Tier 2 Allowances'!B24</f>
        <v>MS</v>
      </c>
      <c r="U3" s="80" t="str">
        <f>'Tier 2 Allowances'!B25</f>
        <v>MS-A</v>
      </c>
      <c r="V3" s="80" t="str">
        <f>'Tier 2 Allowances'!B26</f>
        <v>XCD</v>
      </c>
      <c r="W3" s="80" t="str">
        <f>'Tier 2 Allowances'!B27</f>
        <v>XCD-A</v>
      </c>
      <c r="X3" s="80" t="str">
        <f>'Tier 2 Allowances'!B28</f>
        <v>W-HNI</v>
      </c>
      <c r="Y3" s="80" t="str">
        <f>'Tier 2 Allowances'!B29</f>
        <v>MIMO-2.4</v>
      </c>
      <c r="Z3" s="80" t="str">
        <f>'Tier 2 Allowances'!B30</f>
        <v>MIMO-5</v>
      </c>
      <c r="AA3" s="80" t="str">
        <f>'Tier 2 Allowances'!B31</f>
        <v>AP</v>
      </c>
      <c r="AB3" s="80" t="str">
        <f>'Tier 2 Allowances'!B32</f>
        <v>RTG</v>
      </c>
      <c r="AC3" s="80" t="str">
        <f>'Tier 2 Allowances'!B33</f>
        <v>HEVP</v>
      </c>
      <c r="AD3" s="80" t="str">
        <f>'Tier 2 Allowances'!B34</f>
        <v>UHD-4</v>
      </c>
      <c r="AE3" s="80" t="str">
        <f>'Tier 2 Allowances'!B35</f>
        <v>TELE</v>
      </c>
      <c r="AF3" s="106" t="s">
        <v>125</v>
      </c>
      <c r="AG3" s="25" t="s">
        <v>51</v>
      </c>
      <c r="AH3" s="25" t="s">
        <v>5</v>
      </c>
      <c r="AI3" s="25" t="s">
        <v>6</v>
      </c>
      <c r="AJ3" s="25" t="s">
        <v>7</v>
      </c>
      <c r="AK3" s="27" t="s">
        <v>112</v>
      </c>
      <c r="AL3" s="26" t="s">
        <v>52</v>
      </c>
      <c r="AM3" s="26" t="s">
        <v>30</v>
      </c>
      <c r="AN3" s="26" t="s">
        <v>31</v>
      </c>
      <c r="AO3" s="26" t="s">
        <v>32</v>
      </c>
      <c r="AP3" s="27" t="s">
        <v>50</v>
      </c>
      <c r="AQ3" s="24" t="s">
        <v>109</v>
      </c>
      <c r="AR3" s="27" t="s">
        <v>124</v>
      </c>
      <c r="AS3" s="27" t="s">
        <v>140</v>
      </c>
      <c r="AT3" s="28" t="s">
        <v>9</v>
      </c>
      <c r="AV3" s="30"/>
    </row>
    <row r="4" spans="1:48" ht="16" x14ac:dyDescent="0.2">
      <c r="A4" s="76" t="str">
        <f>IF(ISBLANK('STB Models Tier 2'!A4),"",'STB Models Tier 2'!A4)</f>
        <v/>
      </c>
      <c r="B4" s="17" t="str">
        <f>IF(ISBLANK('STB Models Tier 2'!B4),"",'STB Models Tier 2'!B4)</f>
        <v/>
      </c>
      <c r="C4" s="17" t="str">
        <f>IF(ISBLANK('STB Models Tier 2'!C4),"",'STB Models Tier 2'!C4)</f>
        <v/>
      </c>
      <c r="D4" s="17" t="str">
        <f>IF(ISBLANK('STB Models Tier 2'!D4),"",'STB Models Tier 2'!D4)</f>
        <v/>
      </c>
      <c r="E4" s="17" t="str">
        <f>IF(ISBLANK('STB Models Tier 2'!E4),"",'STB Models Tier 2'!E4)</f>
        <v/>
      </c>
      <c r="F4" s="17" t="str">
        <f>IF(ISBLANK('STB Models Tier 2'!F4),"",'STB Models Tier 2'!F4)</f>
        <v/>
      </c>
      <c r="G4" s="17" t="str">
        <f>IF(ISBLANK('STB Models Tier 2'!G4),"",'STB Models Tier 2'!G4)</f>
        <v/>
      </c>
      <c r="H4" s="17" t="str">
        <f>IF(ISBLANK('STB Models Tier 2'!H4),"",'STB Models Tier 2'!H4)</f>
        <v/>
      </c>
      <c r="I4" s="17" t="str">
        <f>IF(ISBLANK('STB Models Tier 2'!I4),"",'STB Models Tier 2'!I4)</f>
        <v/>
      </c>
      <c r="J4" s="17" t="str">
        <f>IF(AND(NOT(ISBLANK('STB Models Tier 2'!J4)),NOT(ISBLANK(VLOOKUP($G4,'Tier 2 Allowances'!$A$2:$X$6,3,FALSE))),'STB Models Tier 2'!J4&lt;3), 'STB Models Tier 2'!J4*$J$2,"")</f>
        <v/>
      </c>
      <c r="K4" s="17" t="str">
        <f>IF(AND(NOT(ISBLANK('STB Models Tier 2'!K4)),NOT(ISBLANK(VLOOKUP($G4,'Tier 2 Allowances'!$A$2:$X$6,4,FALSE))),'STB Models Tier 2'!K4&lt;3), 'STB Models Tier 2'!K4*$K$2,"")</f>
        <v/>
      </c>
      <c r="L4" s="17" t="str">
        <f>IF(AND(NOT(ISBLANK('STB Models Tier 2'!L4)),NOT(ISBLANK(VLOOKUP($G4,'Tier 2 Allowances'!$A$2:$X$6,5,FALSE))),'STB Models Tier 2'!L4&lt;2), 'STB Models Tier 2'!L4*$L$2,"")</f>
        <v/>
      </c>
      <c r="M4" s="17" t="str">
        <f>IF(AND(NOT(ISBLANK('STB Models Tier 2'!M4)),OR('STB Models Tier 2'!N4=0,ISBLANK('STB Models Tier 2'!N4)),NOT(ISBLANK(VLOOKUP($G4,'Tier 2 Allowances'!$A$2:$X$6,6,FALSE))),'STB Models Tier 2'!M4&lt;2), 'STB Models Tier 2'!M4*$M$2,"")</f>
        <v/>
      </c>
      <c r="N4" s="17" t="str">
        <f>IF(AND(NOT(ISBLANK('STB Models Tier 2'!N4)),NOT(ISBLANK(VLOOKUP($G4,'Tier 2 Allowances'!$A$2:$X$6,7,FALSE))),'STB Models Tier 2'!N4&lt;2), 'STB Models Tier 2'!N4*$N$2,"")</f>
        <v/>
      </c>
      <c r="O4" s="17" t="str">
        <f>IF(AND(NOT(ISBLANK('STB Models Tier 2'!O4)),NOT(ISBLANK(VLOOKUP($G4,'Tier 2 Allowances'!$A$2:$X$6,8,FALSE))),'STB Models Tier 2'!O4&lt;2), 'STB Models Tier 2'!O4*$O$2,"")</f>
        <v/>
      </c>
      <c r="P4" s="17" t="str">
        <f>IF(AND(NOT(ISBLANK('STB Models Tier 2'!P4)),OR(ISBLANK('STB Models Tier 2'!S4),'STB Models Tier 2'!S4=0),NOT(ISBLANK(VLOOKUP($G4,'Tier 2 Allowances'!$A$2:$X$6,9,FALSE))),'STB Models Tier 2'!P4&lt;2), 'STB Models Tier 2'!P4*$P$2,"")</f>
        <v/>
      </c>
      <c r="Q4" s="17" t="str">
        <f>IF(AND(NOT(ISBLANK('STB Models Tier 2'!Q4)),NOT(ISBLANK(VLOOKUP($G4,'Tier 2 Allowances'!$A$2:$X$6,10,FALSE))),'STB Models Tier 2'!Q4&lt;2), 'STB Models Tier 2'!Q4*$Q$2,"")</f>
        <v/>
      </c>
      <c r="R4" s="17" t="str">
        <f>IF(AND(NOT(ISBLANK('STB Models Tier 2'!R4)),OR(ISBLANK('STB Models Tier 2'!S4),'STB Models Tier 2'!S4=0),NOT(ISBLANK(VLOOKUP($G4,'Tier 2 Allowances'!$A$2:$X$6,11,FALSE))),'STB Models Tier 2'!R4&lt;2), 'STB Models Tier 2'!R4*$R$2,"")</f>
        <v/>
      </c>
      <c r="S4" s="17" t="str">
        <f>IF(AND(NOT(ISBLANK('STB Models Tier 2'!S4)),NOT(ISBLANK(VLOOKUP($G4,'Tier 2 Allowances'!$A$2:$X$6,12,FALSE))),'STB Models Tier 2'!S4&lt;2), 'STB Models Tier 2'!S4*$S$2,"")</f>
        <v/>
      </c>
      <c r="T4" s="17" t="str">
        <f>IF(AND(NOT(ISBLANK('STB Models Tier 2'!T4)),NOT(ISBLANK(VLOOKUP($G4,'Tier 2 Allowances'!$A$2:$X$6,13,FALSE))),'STB Models Tier 2'!T4&lt;2), 'STB Models Tier 2'!T4*$T$2,"")</f>
        <v/>
      </c>
      <c r="U4" s="17" t="str">
        <f>IF(AND(NOT(ISBLANK('STB Models Tier 2'!U4)),NOT(ISBLANK(VLOOKUP($G4,'Tier 2 Allowances'!$A$2:$X$6,14,FALSE))),'STB Models Tier 2'!U4&lt;2), 'STB Models Tier 2'!U4*$U$2,"")</f>
        <v/>
      </c>
      <c r="V4" s="17" t="str">
        <f>IF(AND(NOT(ISBLANK('STB Models Tier 2'!V4)),NOT(ISBLANK(VLOOKUP($G4,'Tier 2 Allowances'!$A$2:$X$6,15,FALSE))),'STB Models Tier 2'!V4&lt;2), 'STB Models Tier 2'!V4*$V$2,"")</f>
        <v/>
      </c>
      <c r="W4" s="17" t="str">
        <f>IF(AND(NOT(ISBLANK('STB Models Tier 2'!W4)),NOT(ISBLANK(VLOOKUP($G4,'Tier 2 Allowances'!$A$2:$X$6,16,FALSE))),'STB Models Tier 2'!W4&lt;6), 'STB Models Tier 2'!W4*$W$2,"")</f>
        <v/>
      </c>
      <c r="X4" s="17" t="str">
        <f>IF(AND(NOT(ISBLANK('STB Models Tier 2'!X4)),NOT(ISBLANK(VLOOKUP($G4,'Tier 2 Allowances'!$A$2:$X$6,17,FALSE))),'STB Models Tier 2'!X4&lt;2), 'STB Models Tier 2'!X4*$X$2,"")</f>
        <v/>
      </c>
      <c r="Y4" s="17" t="str">
        <f>IF(AND(NOT(ISBLANK('STB Models Tier 2'!Y4)),NOT(ISBLANK(VLOOKUP($G4,'Tier 2 Allowances'!$A$2:$X$6,18,FALSE))),'STB Models Tier 2'!Y4&lt;11), 'STB Models Tier 2'!Y4*$Y$2,"")</f>
        <v/>
      </c>
      <c r="Z4" s="17" t="str">
        <f>IF(AND(NOT(ISBLANK('STB Models Tier 2'!Z4)),NOT(ISBLANK(VLOOKUP($G4,'Tier 2 Allowances'!$A$2:$X$6,19,FALSE))),'STB Models Tier 2'!Z4&lt;11), 'STB Models Tier 2'!Z4*$Z$2,"")</f>
        <v/>
      </c>
      <c r="AA4" s="17" t="str">
        <f>IF(AND(NOT(ISBLANK('STB Models Tier 2'!AA4)),OR(ISBLANK('STB Models Tier 2'!AB4),'STB Models Tier 2'!AB4=0),NOT(ISBLANK(VLOOKUP($G4,'Tier 2 Allowances'!$A$2:$X$6,20,FALSE))),'STB Models Tier 2'!AA4&lt;2), 'STB Models Tier 2'!AA4*$AA$2,"")</f>
        <v/>
      </c>
      <c r="AB4" s="17" t="str">
        <f>IF(AND(NOT(ISBLANK('STB Models Tier 2'!AB4)),NOT(ISBLANK(VLOOKUP($G4,'Tier 2 Allowances'!$A$2:$X$6,21,FALSE))),'STB Models Tier 2'!AB4&lt;2), 'STB Models Tier 2'!AB4*$AB$2,"")</f>
        <v/>
      </c>
      <c r="AC4" s="17" t="str">
        <f>IF(AND(NOT(ISBLANK('STB Models Tier 2'!AC4)),NOT(ISBLANK(VLOOKUP($G4,'Tier 2 Allowances'!$A$2:$X$6,22,FALSE))),'STB Models Tier 2'!AC4&lt;2), 'STB Models Tier 2'!AC4*$AC$2,"")</f>
        <v/>
      </c>
      <c r="AD4" s="17" t="str">
        <f>IF(AND(NOT(ISBLANK('STB Models Tier 2'!AD4)),NOT(ISBLANK(VLOOKUP($G4,'Tier 2 Allowances'!$A$2:$X$6,23,FALSE))),'STB Models Tier 2'!AD4&lt;2), 'STB Models Tier 2'!AD4*$AD$2,"")</f>
        <v/>
      </c>
      <c r="AE4" s="17" t="str">
        <f>IF(AND(NOT(ISBLANK('STB Models Tier 2'!AE4)),NOT(ISBLANK(VLOOKUP($G4,'Tier 2 Allowances'!$A$2:$X$6,24,FALSE))),'STB Models Tier 2'!AE4&lt;2), 'STB Models Tier 2'!AE4*$AE$2,"")</f>
        <v/>
      </c>
      <c r="AF4" s="76" t="str">
        <f>IF(ISBLANK('STB Models Tier 2'!AF4),"",'STB Models Tier 2'!AF4)</f>
        <v/>
      </c>
      <c r="AG4" s="18" t="str">
        <f>IF(ISBLANK('STB Models Tier 2'!AG4),"",'STB Models Tier 2'!AG4)</f>
        <v/>
      </c>
      <c r="AH4" s="18" t="str">
        <f>IF(ISBLANK('STB Models Tier 2'!AH4),"",'STB Models Tier 2'!AH4)</f>
        <v/>
      </c>
      <c r="AI4" s="18" t="str">
        <f>IF(ISBLANK('STB Models Tier 2'!AI4),"",'STB Models Tier 2'!AI4)</f>
        <v/>
      </c>
      <c r="AJ4" s="18" t="str">
        <f>IF(ISBLANK('STB Models Tier 2'!AJ4),"",'STB Models Tier 2'!AJ4)</f>
        <v/>
      </c>
      <c r="AK4" s="18" t="str">
        <f>IF(ISBLANK('STB Models Tier 2'!AK4),"",'STB Models Tier 2'!AK4)</f>
        <v/>
      </c>
      <c r="AL4" s="18" t="str">
        <f>IF(ISBLANK('STB Models Tier 2'!G4),"",IF(ISBLANK('STB Models Tier 2'!H4), 14, 7-(4-$H4)/2))</f>
        <v/>
      </c>
      <c r="AM4" s="18" t="str">
        <f>IF(ISBLANK('STB Models Tier 2'!G4),"",IF(ISBLANK('STB Models Tier 2'!I4),10,(10-I4)))</f>
        <v/>
      </c>
      <c r="AN4" s="18" t="str">
        <f>IF(ISBLANK('STB Models Tier 2'!G4),"",IF(ISBLANK('STB Models Tier 2'!H4),0,7+(4-H4)/2))</f>
        <v/>
      </c>
      <c r="AO4" s="18" t="str">
        <f>IF(ISBLANK('STB Models Tier 2'!G4),"",'STB Models Tier 2'!I4)</f>
        <v/>
      </c>
      <c r="AP4" s="18" t="str">
        <f>IF(ISBLANK('STB Models Tier 2'!G4),"",(IF(OR(AND(NOT(ISBLANK('STB Models Tier 2'!H4)),ISBLANK('STB Models Tier 2'!AI4)),AND(NOT(ISBLANK('STB Models Tier 2'!I4)),ISBLANK('STB Models Tier 2'!AJ4)),ISBLANK('STB Models Tier 2'!AH4)),"Incomplete",0.365*('STB Models Tier 2'!AG4*AL4+'STB Models Tier 2'!AH4*AM4+'STB Models Tier 2'!AI4*AN4+'STB Models Tier 2'!AJ4*AO4))))</f>
        <v/>
      </c>
      <c r="AQ4" s="17" t="str">
        <f>IF(ISBLANK('STB Models Tier 2'!G4),"",VLOOKUP(G4,'Tier 2 Allowances'!$A$2:$B$6,2,FALSE)+SUM($J4:$AE4))</f>
        <v/>
      </c>
      <c r="AR4" s="76" t="str">
        <f>IF(ISBLANK('STB Models Tier 2'!G4),"",AQ4+'STB Models Tier 2'!AF4)</f>
        <v/>
      </c>
      <c r="AS4" s="76" t="str">
        <f>IF(ISBLANK('STB Models Tier 2'!AK4),"",IF('STB Models Tier 2'!AK4&gt;'Tier 2 Calculations'!AR4,"No","Yes"))</f>
        <v/>
      </c>
      <c r="AT4" s="111" t="str">
        <f>IF(ISBLANK('STB Models Tier 2'!AP4),"",'STB Models Tier 2'!AP4)</f>
        <v/>
      </c>
      <c r="AU4" s="88"/>
    </row>
    <row r="5" spans="1:48" ht="16" x14ac:dyDescent="0.2">
      <c r="A5" s="76" t="str">
        <f>IF(ISBLANK('STB Models Tier 2'!A5),"",'STB Models Tier 2'!A5)</f>
        <v/>
      </c>
      <c r="B5" s="17" t="str">
        <f>IF(ISBLANK('STB Models Tier 2'!B5),"",'STB Models Tier 2'!B5)</f>
        <v/>
      </c>
      <c r="C5" s="17" t="str">
        <f>IF(ISBLANK('STB Models Tier 2'!C5),"",'STB Models Tier 2'!C5)</f>
        <v/>
      </c>
      <c r="D5" s="17" t="str">
        <f>IF(ISBLANK('STB Models Tier 2'!D5),"",'STB Models Tier 2'!D5)</f>
        <v/>
      </c>
      <c r="E5" s="17" t="str">
        <f>IF(ISBLANK('STB Models Tier 2'!E5),"",'STB Models Tier 2'!E5)</f>
        <v/>
      </c>
      <c r="F5" s="17" t="str">
        <f>IF(ISBLANK('STB Models Tier 2'!F5),"",'STB Models Tier 2'!F5)</f>
        <v/>
      </c>
      <c r="G5" s="17" t="str">
        <f>IF(ISBLANK('STB Models Tier 2'!G5),"",'STB Models Tier 2'!G5)</f>
        <v/>
      </c>
      <c r="H5" s="17" t="str">
        <f>IF(ISBLANK('STB Models Tier 2'!H5),"",'STB Models Tier 2'!H5)</f>
        <v/>
      </c>
      <c r="I5" s="17" t="str">
        <f>IF(ISBLANK('STB Models Tier 2'!I5),"",'STB Models Tier 2'!I5)</f>
        <v/>
      </c>
      <c r="J5" s="17" t="str">
        <f>IF(AND(NOT(ISBLANK('STB Models Tier 2'!J5)),NOT(ISBLANK(VLOOKUP($G5,'Tier 2 Allowances'!$A$2:$X$6,3,FALSE))),'STB Models Tier 2'!J5&lt;3), 'STB Models Tier 2'!J5*$J$2,"")</f>
        <v/>
      </c>
      <c r="K5" s="17" t="str">
        <f>IF(AND(NOT(ISBLANK('STB Models Tier 2'!K5)),NOT(ISBLANK(VLOOKUP($G5,'Tier 2 Allowances'!$A$2:$X$6,4,FALSE))),'STB Models Tier 2'!K5&lt;3), 'STB Models Tier 2'!K5*$K$2,"")</f>
        <v/>
      </c>
      <c r="L5" s="17" t="str">
        <f>IF(AND(NOT(ISBLANK('STB Models Tier 2'!L5)),NOT(ISBLANK(VLOOKUP($G5,'Tier 2 Allowances'!$A$2:$X$6,5,FALSE))),'STB Models Tier 2'!L5&lt;2), 'STB Models Tier 2'!L5*$L$2,"")</f>
        <v/>
      </c>
      <c r="M5" s="17" t="str">
        <f>IF(AND(NOT(ISBLANK('STB Models Tier 2'!M5)),OR('STB Models Tier 2'!N5=0,ISBLANK('STB Models Tier 2'!N5)),NOT(ISBLANK(VLOOKUP($G5,'Tier 2 Allowances'!$A$2:$X$6,6,FALSE))),'STB Models Tier 2'!M5&lt;2), 'STB Models Tier 2'!M5*$M$2,"")</f>
        <v/>
      </c>
      <c r="N5" s="17" t="str">
        <f>IF(AND(NOT(ISBLANK('STB Models Tier 2'!N5)),NOT(ISBLANK(VLOOKUP($G5,'Tier 2 Allowances'!$A$2:$X$6,7,FALSE))),'STB Models Tier 2'!N5&lt;2), 'STB Models Tier 2'!N5*$N$2,"")</f>
        <v/>
      </c>
      <c r="O5" s="17" t="str">
        <f>IF(AND(NOT(ISBLANK('STB Models Tier 2'!O5)),NOT(ISBLANK(VLOOKUP($G5,'Tier 2 Allowances'!$A$2:$X$6,8,FALSE))),'STB Models Tier 2'!O5&lt;2), 'STB Models Tier 2'!O5*$O$2,"")</f>
        <v/>
      </c>
      <c r="P5" s="17" t="str">
        <f>IF(AND(NOT(ISBLANK('STB Models Tier 2'!P5)),OR(ISBLANK('STB Models Tier 2'!S5),'STB Models Tier 2'!S5=0),NOT(ISBLANK(VLOOKUP($G5,'Tier 2 Allowances'!$A$2:$X$6,9,FALSE))),'STB Models Tier 2'!P5&lt;2), 'STB Models Tier 2'!P5*$P$2,"")</f>
        <v/>
      </c>
      <c r="Q5" s="17" t="str">
        <f>IF(AND(NOT(ISBLANK('STB Models Tier 2'!Q5)),NOT(ISBLANK(VLOOKUP($G5,'Tier 2 Allowances'!$A$2:$X$6,10,FALSE))),'STB Models Tier 2'!Q5&lt;2), 'STB Models Tier 2'!Q5*$Q$2,"")</f>
        <v/>
      </c>
      <c r="R5" s="17" t="str">
        <f>IF(AND(NOT(ISBLANK('STB Models Tier 2'!R5)),OR(ISBLANK('STB Models Tier 2'!S5),'STB Models Tier 2'!S5=0),NOT(ISBLANK(VLOOKUP($G5,'Tier 2 Allowances'!$A$2:$X$6,11,FALSE))),'STB Models Tier 2'!R5&lt;2), 'STB Models Tier 2'!R5*$R$2,"")</f>
        <v/>
      </c>
      <c r="S5" s="17" t="str">
        <f>IF(AND(NOT(ISBLANK('STB Models Tier 2'!S5)),NOT(ISBLANK(VLOOKUP($G5,'Tier 2 Allowances'!$A$2:$X$6,12,FALSE))),'STB Models Tier 2'!S5&lt;2), 'STB Models Tier 2'!S5*$S$2,"")</f>
        <v/>
      </c>
      <c r="T5" s="17" t="str">
        <f>IF(AND(NOT(ISBLANK('STB Models Tier 2'!T5)),NOT(ISBLANK(VLOOKUP($G5,'Tier 2 Allowances'!$A$2:$X$6,13,FALSE))),'STB Models Tier 2'!T5&lt;2), 'STB Models Tier 2'!T5*$T$2,"")</f>
        <v/>
      </c>
      <c r="U5" s="17" t="str">
        <f>IF(AND(NOT(ISBLANK('STB Models Tier 2'!U5)),NOT(ISBLANK(VLOOKUP($G5,'Tier 2 Allowances'!$A$2:$X$6,14,FALSE))),'STB Models Tier 2'!U5&lt;2), 'STB Models Tier 2'!U5*$U$2,"")</f>
        <v/>
      </c>
      <c r="V5" s="17" t="str">
        <f>IF(AND(NOT(ISBLANK('STB Models Tier 2'!V5)),NOT(ISBLANK(VLOOKUP($G5,'Tier 2 Allowances'!$A$2:$X$6,15,FALSE))),'STB Models Tier 2'!V5&lt;2), 'STB Models Tier 2'!V5*$V$2,"")</f>
        <v/>
      </c>
      <c r="W5" s="17" t="str">
        <f>IF(AND(NOT(ISBLANK('STB Models Tier 2'!W5)),NOT(ISBLANK(VLOOKUP($G5,'Tier 2 Allowances'!$A$2:$X$6,16,FALSE))),'STB Models Tier 2'!W5&lt;6), 'STB Models Tier 2'!W5*$W$2,"")</f>
        <v/>
      </c>
      <c r="X5" s="17" t="str">
        <f>IF(AND(NOT(ISBLANK('STB Models Tier 2'!X5)),NOT(ISBLANK(VLOOKUP($G5,'Tier 2 Allowances'!$A$2:$X$6,17,FALSE))),'STB Models Tier 2'!X5&lt;2), 'STB Models Tier 2'!X5*$X$2,"")</f>
        <v/>
      </c>
      <c r="Y5" s="17" t="str">
        <f>IF(AND(NOT(ISBLANK('STB Models Tier 2'!Y5)),NOT(ISBLANK(VLOOKUP($G5,'Tier 2 Allowances'!$A$2:$X$6,18,FALSE))),'STB Models Tier 2'!Y5&lt;11), 'STB Models Tier 2'!Y5*$Y$2,"")</f>
        <v/>
      </c>
      <c r="Z5" s="17" t="str">
        <f>IF(AND(NOT(ISBLANK('STB Models Tier 2'!Z5)),NOT(ISBLANK(VLOOKUP($G5,'Tier 2 Allowances'!$A$2:$X$6,19,FALSE))),'STB Models Tier 2'!Z5&lt;11), 'STB Models Tier 2'!Z5*$Z$2,"")</f>
        <v/>
      </c>
      <c r="AA5" s="17" t="str">
        <f>IF(AND(NOT(ISBLANK('STB Models Tier 2'!AA5)),OR(ISBLANK('STB Models Tier 2'!AB5),'STB Models Tier 2'!AB5=0),NOT(ISBLANK(VLOOKUP($G5,'Tier 2 Allowances'!$A$2:$X$6,20,FALSE))),'STB Models Tier 2'!AA5&lt;2), 'STB Models Tier 2'!AA5*$AA$2,"")</f>
        <v/>
      </c>
      <c r="AB5" s="17" t="str">
        <f>IF(AND(NOT(ISBLANK('STB Models Tier 2'!AB5)),NOT(ISBLANK(VLOOKUP($G5,'Tier 2 Allowances'!$A$2:$X$6,21,FALSE))),'STB Models Tier 2'!AB5&lt;2), 'STB Models Tier 2'!AB5*$AB$2,"")</f>
        <v/>
      </c>
      <c r="AC5" s="17" t="str">
        <f>IF(AND(NOT(ISBLANK('STB Models Tier 2'!AC5)),NOT(ISBLANK(VLOOKUP($G5,'Tier 2 Allowances'!$A$2:$X$6,22,FALSE))),'STB Models Tier 2'!AC5&lt;2), 'STB Models Tier 2'!AC5*$AC$2,"")</f>
        <v/>
      </c>
      <c r="AD5" s="17" t="str">
        <f>IF(AND(NOT(ISBLANK('STB Models Tier 2'!AD5)),NOT(ISBLANK(VLOOKUP($G5,'Tier 2 Allowances'!$A$2:$X$6,23,FALSE))),'STB Models Tier 2'!AD5&lt;2), 'STB Models Tier 2'!AD5*$AD$2,"")</f>
        <v/>
      </c>
      <c r="AE5" s="17" t="str">
        <f>IF(AND(NOT(ISBLANK('STB Models Tier 2'!AE5)),NOT(ISBLANK(VLOOKUP($G5,'Tier 2 Allowances'!$A$2:$X$6,24,FALSE))),'STB Models Tier 2'!AE5&lt;2), 'STB Models Tier 2'!AE5*$AE$2,"")</f>
        <v/>
      </c>
      <c r="AF5" s="76" t="str">
        <f>IF(ISBLANK('STB Models Tier 2'!AF5),"",'STB Models Tier 2'!AF5)</f>
        <v/>
      </c>
      <c r="AG5" s="18" t="str">
        <f>IF(ISBLANK('STB Models Tier 2'!AG5),"",'STB Models Tier 2'!AG5)</f>
        <v/>
      </c>
      <c r="AH5" s="18" t="str">
        <f>IF(ISBLANK('STB Models Tier 2'!AH5),"",'STB Models Tier 2'!AH5)</f>
        <v/>
      </c>
      <c r="AI5" s="18" t="str">
        <f>IF(ISBLANK('STB Models Tier 2'!AI5),"",'STB Models Tier 2'!AI5)</f>
        <v/>
      </c>
      <c r="AJ5" s="18" t="str">
        <f>IF(ISBLANK('STB Models Tier 2'!AJ5),"",'STB Models Tier 2'!AJ5)</f>
        <v/>
      </c>
      <c r="AK5" s="18" t="str">
        <f>IF(ISBLANK('STB Models Tier 2'!AK5),"",'STB Models Tier 2'!AK5)</f>
        <v/>
      </c>
      <c r="AL5" s="18" t="str">
        <f>IF(ISBLANK('STB Models Tier 2'!G5),"",IF(ISBLANK('STB Models Tier 2'!H5), 14, 7-(4-$H5)/2))</f>
        <v/>
      </c>
      <c r="AM5" s="18" t="str">
        <f>IF(ISBLANK('STB Models Tier 2'!G5),"",IF(ISBLANK('STB Models Tier 2'!I5),10,(10-I5)))</f>
        <v/>
      </c>
      <c r="AN5" s="18" t="str">
        <f>IF(ISBLANK('STB Models Tier 2'!G5),"",IF(ISBLANK('STB Models Tier 2'!H5),0,7+(4-H5)/2))</f>
        <v/>
      </c>
      <c r="AO5" s="18" t="str">
        <f>IF(ISBLANK('STB Models Tier 2'!G5),"",'STB Models Tier 2'!I5)</f>
        <v/>
      </c>
      <c r="AP5" s="18" t="str">
        <f>IF(ISBLANK('STB Models Tier 2'!G5),"",(IF(OR(AND(NOT(ISBLANK('STB Models Tier 2'!H5)),ISBLANK('STB Models Tier 2'!AI5)),AND(NOT(ISBLANK('STB Models Tier 2'!I5)),ISBLANK('STB Models Tier 2'!AJ5)),ISBLANK('STB Models Tier 2'!AH5)),"Incomplete",0.365*('STB Models Tier 2'!AG5*AL5+'STB Models Tier 2'!AH5*AM5+'STB Models Tier 2'!AI5*AN5+'STB Models Tier 2'!AJ5*AO5))))</f>
        <v/>
      </c>
      <c r="AQ5" s="17" t="str">
        <f>IF(ISBLANK('STB Models Tier 2'!G5),"",VLOOKUP(G5,'Tier 2 Allowances'!$A$2:$B$6,2,FALSE)+SUM($J5:$AE5))</f>
        <v/>
      </c>
      <c r="AR5" s="76" t="str">
        <f>IF(ISBLANK('STB Models Tier 2'!G5),"",AQ5+'STB Models Tier 2'!AF5)</f>
        <v/>
      </c>
      <c r="AS5" s="76" t="str">
        <f>IF(ISBLANK('STB Models Tier 2'!AK5),"",IF('STB Models Tier 2'!AK5&gt;'Tier 2 Calculations'!AR5,"No","Yes"))</f>
        <v/>
      </c>
      <c r="AT5" s="111" t="str">
        <f>IF(ISBLANK('STB Models Tier 2'!AP5),"",'STB Models Tier 2'!AP5)</f>
        <v/>
      </c>
      <c r="AU5" s="88"/>
    </row>
    <row r="6" spans="1:48" ht="16" x14ac:dyDescent="0.2">
      <c r="A6" s="76" t="str">
        <f>IF(ISBLANK('STB Models Tier 2'!A6),"",'STB Models Tier 2'!A6)</f>
        <v/>
      </c>
      <c r="B6" s="17" t="str">
        <f>IF(ISBLANK('STB Models Tier 2'!B6),"",'STB Models Tier 2'!B6)</f>
        <v/>
      </c>
      <c r="C6" s="17" t="str">
        <f>IF(ISBLANK('STB Models Tier 2'!C6),"",'STB Models Tier 2'!C6)</f>
        <v/>
      </c>
      <c r="D6" s="17" t="str">
        <f>IF(ISBLANK('STB Models Tier 2'!D6),"",'STB Models Tier 2'!D6)</f>
        <v/>
      </c>
      <c r="E6" s="17" t="str">
        <f>IF(ISBLANK('STB Models Tier 2'!E6),"",'STB Models Tier 2'!E6)</f>
        <v/>
      </c>
      <c r="F6" s="17" t="str">
        <f>IF(ISBLANK('STB Models Tier 2'!F6),"",'STB Models Tier 2'!F6)</f>
        <v/>
      </c>
      <c r="G6" s="17" t="str">
        <f>IF(ISBLANK('STB Models Tier 2'!G6),"",'STB Models Tier 2'!G6)</f>
        <v/>
      </c>
      <c r="H6" s="17" t="str">
        <f>IF(ISBLANK('STB Models Tier 2'!H6),"",'STB Models Tier 2'!H6)</f>
        <v/>
      </c>
      <c r="I6" s="17" t="str">
        <f>IF(ISBLANK('STB Models Tier 2'!I6),"",'STB Models Tier 2'!I6)</f>
        <v/>
      </c>
      <c r="J6" s="17" t="str">
        <f>IF(AND(NOT(ISBLANK('STB Models Tier 2'!J6)),NOT(ISBLANK(VLOOKUP($G6,'Tier 2 Allowances'!$A$2:$X$6,3,FALSE))),'STB Models Tier 2'!J6&lt;3), 'STB Models Tier 2'!J6*$J$2,"")</f>
        <v/>
      </c>
      <c r="K6" s="17" t="str">
        <f>IF(AND(NOT(ISBLANK('STB Models Tier 2'!K6)),NOT(ISBLANK(VLOOKUP($G6,'Tier 2 Allowances'!$A$2:$X$6,4,FALSE))),'STB Models Tier 2'!K6&lt;3), 'STB Models Tier 2'!K6*$K$2,"")</f>
        <v/>
      </c>
      <c r="L6" s="17" t="str">
        <f>IF(AND(NOT(ISBLANK('STB Models Tier 2'!L6)),NOT(ISBLANK(VLOOKUP($G6,'Tier 2 Allowances'!$A$2:$X$6,5,FALSE))),'STB Models Tier 2'!L6&lt;2), 'STB Models Tier 2'!L6*$L$2,"")</f>
        <v/>
      </c>
      <c r="M6" s="17" t="str">
        <f>IF(AND(NOT(ISBLANK('STB Models Tier 2'!M6)),OR('STB Models Tier 2'!N6=0,ISBLANK('STB Models Tier 2'!N6)),NOT(ISBLANK(VLOOKUP($G6,'Tier 2 Allowances'!$A$2:$X$6,6,FALSE))),'STB Models Tier 2'!M6&lt;2), 'STB Models Tier 2'!M6*$M$2,"")</f>
        <v/>
      </c>
      <c r="N6" s="17" t="str">
        <f>IF(AND(NOT(ISBLANK('STB Models Tier 2'!N6)),NOT(ISBLANK(VLOOKUP($G6,'Tier 2 Allowances'!$A$2:$X$6,7,FALSE))),'STB Models Tier 2'!N6&lt;2), 'STB Models Tier 2'!N6*$N$2,"")</f>
        <v/>
      </c>
      <c r="O6" s="17" t="str">
        <f>IF(AND(NOT(ISBLANK('STB Models Tier 2'!O6)),NOT(ISBLANK(VLOOKUP($G6,'Tier 2 Allowances'!$A$2:$X$6,8,FALSE))),'STB Models Tier 2'!O6&lt;2), 'STB Models Tier 2'!O6*$O$2,"")</f>
        <v/>
      </c>
      <c r="P6" s="17" t="str">
        <f>IF(AND(NOT(ISBLANK('STB Models Tier 2'!P6)),OR(ISBLANK('STB Models Tier 2'!S6),'STB Models Tier 2'!S6=0),NOT(ISBLANK(VLOOKUP($G6,'Tier 2 Allowances'!$A$2:$X$6,9,FALSE))),'STB Models Tier 2'!P6&lt;2), 'STB Models Tier 2'!P6*$P$2,"")</f>
        <v/>
      </c>
      <c r="Q6" s="17" t="str">
        <f>IF(AND(NOT(ISBLANK('STB Models Tier 2'!Q6)),NOT(ISBLANK(VLOOKUP($G6,'Tier 2 Allowances'!$A$2:$X$6,10,FALSE))),'STB Models Tier 2'!Q6&lt;2), 'STB Models Tier 2'!Q6*$Q$2,"")</f>
        <v/>
      </c>
      <c r="R6" s="17" t="str">
        <f>IF(AND(NOT(ISBLANK('STB Models Tier 2'!R6)),OR(ISBLANK('STB Models Tier 2'!S6),'STB Models Tier 2'!S6=0),NOT(ISBLANK(VLOOKUP($G6,'Tier 2 Allowances'!$A$2:$X$6,11,FALSE))),'STB Models Tier 2'!R6&lt;2), 'STB Models Tier 2'!R6*$R$2,"")</f>
        <v/>
      </c>
      <c r="S6" s="17" t="str">
        <f>IF(AND(NOT(ISBLANK('STB Models Tier 2'!S6)),NOT(ISBLANK(VLOOKUP($G6,'Tier 2 Allowances'!$A$2:$X$6,12,FALSE))),'STB Models Tier 2'!S6&lt;2), 'STB Models Tier 2'!S6*$S$2,"")</f>
        <v/>
      </c>
      <c r="T6" s="17" t="str">
        <f>IF(AND(NOT(ISBLANK('STB Models Tier 2'!T6)),NOT(ISBLANK(VLOOKUP($G6,'Tier 2 Allowances'!$A$2:$X$6,13,FALSE))),'STB Models Tier 2'!T6&lt;2), 'STB Models Tier 2'!T6*$T$2,"")</f>
        <v/>
      </c>
      <c r="U6" s="17" t="str">
        <f>IF(AND(NOT(ISBLANK('STB Models Tier 2'!U6)),NOT(ISBLANK(VLOOKUP($G6,'Tier 2 Allowances'!$A$2:$X$6,14,FALSE))),'STB Models Tier 2'!U6&lt;2), 'STB Models Tier 2'!U6*$U$2,"")</f>
        <v/>
      </c>
      <c r="V6" s="17" t="str">
        <f>IF(AND(NOT(ISBLANK('STB Models Tier 2'!V6)),NOT(ISBLANK(VLOOKUP($G6,'Tier 2 Allowances'!$A$2:$X$6,15,FALSE))),'STB Models Tier 2'!V6&lt;2), 'STB Models Tier 2'!V6*$V$2,"")</f>
        <v/>
      </c>
      <c r="W6" s="17" t="str">
        <f>IF(AND(NOT(ISBLANK('STB Models Tier 2'!W6)),NOT(ISBLANK(VLOOKUP($G6,'Tier 2 Allowances'!$A$2:$X$6,16,FALSE))),'STB Models Tier 2'!W6&lt;6), 'STB Models Tier 2'!W6*$W$2,"")</f>
        <v/>
      </c>
      <c r="X6" s="17" t="str">
        <f>IF(AND(NOT(ISBLANK('STB Models Tier 2'!X6)),NOT(ISBLANK(VLOOKUP($G6,'Tier 2 Allowances'!$A$2:$X$6,17,FALSE))),'STB Models Tier 2'!X6&lt;2), 'STB Models Tier 2'!X6*$X$2,"")</f>
        <v/>
      </c>
      <c r="Y6" s="17" t="str">
        <f>IF(AND(NOT(ISBLANK('STB Models Tier 2'!Y6)),NOT(ISBLANK(VLOOKUP($G6,'Tier 2 Allowances'!$A$2:$X$6,18,FALSE))),'STB Models Tier 2'!Y6&lt;11), 'STB Models Tier 2'!Y6*$Y$2,"")</f>
        <v/>
      </c>
      <c r="Z6" s="17" t="str">
        <f>IF(AND(NOT(ISBLANK('STB Models Tier 2'!Z6)),NOT(ISBLANK(VLOOKUP($G6,'Tier 2 Allowances'!$A$2:$X$6,19,FALSE))),'STB Models Tier 2'!Z6&lt;11), 'STB Models Tier 2'!Z6*$Z$2,"")</f>
        <v/>
      </c>
      <c r="AA6" s="17" t="str">
        <f>IF(AND(NOT(ISBLANK('STB Models Tier 2'!AA6)),OR(ISBLANK('STB Models Tier 2'!AB6),'STB Models Tier 2'!AB6=0),NOT(ISBLANK(VLOOKUP($G6,'Tier 2 Allowances'!$A$2:$X$6,20,FALSE))),'STB Models Tier 2'!AA6&lt;2), 'STB Models Tier 2'!AA6*$AA$2,"")</f>
        <v/>
      </c>
      <c r="AB6" s="17" t="str">
        <f>IF(AND(NOT(ISBLANK('STB Models Tier 2'!AB6)),NOT(ISBLANK(VLOOKUP($G6,'Tier 2 Allowances'!$A$2:$X$6,21,FALSE))),'STB Models Tier 2'!AB6&lt;2), 'STB Models Tier 2'!AB6*$AB$2,"")</f>
        <v/>
      </c>
      <c r="AC6" s="17" t="str">
        <f>IF(AND(NOT(ISBLANK('STB Models Tier 2'!AC6)),NOT(ISBLANK(VLOOKUP($G6,'Tier 2 Allowances'!$A$2:$X$6,22,FALSE))),'STB Models Tier 2'!AC6&lt;2), 'STB Models Tier 2'!AC6*$AC$2,"")</f>
        <v/>
      </c>
      <c r="AD6" s="17" t="str">
        <f>IF(AND(NOT(ISBLANK('STB Models Tier 2'!AD6)),NOT(ISBLANK(VLOOKUP($G6,'Tier 2 Allowances'!$A$2:$X$6,23,FALSE))),'STB Models Tier 2'!AD6&lt;2), 'STB Models Tier 2'!AD6*$AD$2,"")</f>
        <v/>
      </c>
      <c r="AE6" s="17" t="str">
        <f>IF(AND(NOT(ISBLANK('STB Models Tier 2'!AE6)),NOT(ISBLANK(VLOOKUP($G6,'Tier 2 Allowances'!$A$2:$X$6,24,FALSE))),'STB Models Tier 2'!AE6&lt;2), 'STB Models Tier 2'!AE6*$AE$2,"")</f>
        <v/>
      </c>
      <c r="AF6" s="76" t="str">
        <f>IF(ISBLANK('STB Models Tier 2'!AF6),"",'STB Models Tier 2'!AF6)</f>
        <v/>
      </c>
      <c r="AG6" s="18" t="str">
        <f>IF(ISBLANK('STB Models Tier 2'!AG6),"",'STB Models Tier 2'!AG6)</f>
        <v/>
      </c>
      <c r="AH6" s="18" t="str">
        <f>IF(ISBLANK('STB Models Tier 2'!AH6),"",'STB Models Tier 2'!AH6)</f>
        <v/>
      </c>
      <c r="AI6" s="18" t="str">
        <f>IF(ISBLANK('STB Models Tier 2'!AI6),"",'STB Models Tier 2'!AI6)</f>
        <v/>
      </c>
      <c r="AJ6" s="18" t="str">
        <f>IF(ISBLANK('STB Models Tier 2'!AJ6),"",'STB Models Tier 2'!AJ6)</f>
        <v/>
      </c>
      <c r="AK6" s="18" t="str">
        <f>IF(ISBLANK('STB Models Tier 2'!AK6),"",'STB Models Tier 2'!AK6)</f>
        <v/>
      </c>
      <c r="AL6" s="18" t="str">
        <f>IF(ISBLANK('STB Models Tier 2'!G6),"",IF(ISBLANK('STB Models Tier 2'!H6), 14, 7-(4-$H6)/2))</f>
        <v/>
      </c>
      <c r="AM6" s="18" t="str">
        <f>IF(ISBLANK('STB Models Tier 2'!G6),"",IF(ISBLANK('STB Models Tier 2'!I6),10,(10-I6)))</f>
        <v/>
      </c>
      <c r="AN6" s="18" t="str">
        <f>IF(ISBLANK('STB Models Tier 2'!G6),"",IF(ISBLANK('STB Models Tier 2'!H6),0,7+(4-H6)/2))</f>
        <v/>
      </c>
      <c r="AO6" s="18" t="str">
        <f>IF(ISBLANK('STB Models Tier 2'!G6),"",'STB Models Tier 2'!I6)</f>
        <v/>
      </c>
      <c r="AP6" s="18" t="str">
        <f>IF(ISBLANK('STB Models Tier 2'!G6),"",(IF(OR(AND(NOT(ISBLANK('STB Models Tier 2'!H6)),ISBLANK('STB Models Tier 2'!AI6)),AND(NOT(ISBLANK('STB Models Tier 2'!I6)),ISBLANK('STB Models Tier 2'!AJ6)),ISBLANK('STB Models Tier 2'!AH6)),"Incomplete",0.365*('STB Models Tier 2'!AG6*AL6+'STB Models Tier 2'!AH6*AM6+'STB Models Tier 2'!AI6*AN6+'STB Models Tier 2'!AJ6*AO6))))</f>
        <v/>
      </c>
      <c r="AQ6" s="17" t="str">
        <f>IF(ISBLANK('STB Models Tier 2'!G6),"",VLOOKUP(G6,'Tier 2 Allowances'!$A$2:$B$6,2,FALSE)+SUM($J6:$AE6))</f>
        <v/>
      </c>
      <c r="AR6" s="76" t="str">
        <f>IF(ISBLANK('STB Models Tier 2'!G6),"",AQ6+'STB Models Tier 2'!AF6)</f>
        <v/>
      </c>
      <c r="AS6" s="76" t="str">
        <f>IF(ISBLANK('STB Models Tier 2'!AK6),"",IF('STB Models Tier 2'!AK6&gt;'Tier 2 Calculations'!AR6,"No","Yes"))</f>
        <v/>
      </c>
      <c r="AT6" s="111" t="str">
        <f>IF(ISBLANK('STB Models Tier 2'!AP6),"",'STB Models Tier 2'!AP6)</f>
        <v/>
      </c>
      <c r="AU6" s="88"/>
    </row>
    <row r="7" spans="1:48" ht="16" x14ac:dyDescent="0.2">
      <c r="A7" s="76" t="str">
        <f>IF(ISBLANK('STB Models Tier 2'!A7),"",'STB Models Tier 2'!A7)</f>
        <v/>
      </c>
      <c r="B7" s="17" t="str">
        <f>IF(ISBLANK('STB Models Tier 2'!B7),"",'STB Models Tier 2'!B7)</f>
        <v/>
      </c>
      <c r="C7" s="17" t="str">
        <f>IF(ISBLANK('STB Models Tier 2'!C7),"",'STB Models Tier 2'!C7)</f>
        <v/>
      </c>
      <c r="D7" s="17" t="str">
        <f>IF(ISBLANK('STB Models Tier 2'!D7),"",'STB Models Tier 2'!D7)</f>
        <v/>
      </c>
      <c r="E7" s="17" t="str">
        <f>IF(ISBLANK('STB Models Tier 2'!E7),"",'STB Models Tier 2'!E7)</f>
        <v/>
      </c>
      <c r="F7" s="17" t="str">
        <f>IF(ISBLANK('STB Models Tier 2'!F7),"",'STB Models Tier 2'!F7)</f>
        <v/>
      </c>
      <c r="G7" s="17" t="str">
        <f>IF(ISBLANK('STB Models Tier 2'!G7),"",'STB Models Tier 2'!G7)</f>
        <v/>
      </c>
      <c r="H7" s="17" t="str">
        <f>IF(ISBLANK('STB Models Tier 2'!H7),"",'STB Models Tier 2'!H7)</f>
        <v/>
      </c>
      <c r="I7" s="17" t="str">
        <f>IF(ISBLANK('STB Models Tier 2'!I7),"",'STB Models Tier 2'!I7)</f>
        <v/>
      </c>
      <c r="J7" s="17" t="str">
        <f>IF(AND(NOT(ISBLANK('STB Models Tier 2'!J7)),NOT(ISBLANK(VLOOKUP($G7,'Tier 2 Allowances'!$A$2:$X$6,3,FALSE))),'STB Models Tier 2'!J7&lt;3), 'STB Models Tier 2'!J7*$J$2,"")</f>
        <v/>
      </c>
      <c r="K7" s="17" t="str">
        <f>IF(AND(NOT(ISBLANK('STB Models Tier 2'!K7)),NOT(ISBLANK(VLOOKUP($G7,'Tier 2 Allowances'!$A$2:$X$6,4,FALSE))),'STB Models Tier 2'!K7&lt;3), 'STB Models Tier 2'!K7*$K$2,"")</f>
        <v/>
      </c>
      <c r="L7" s="17" t="str">
        <f>IF(AND(NOT(ISBLANK('STB Models Tier 2'!L7)),NOT(ISBLANK(VLOOKUP($G7,'Tier 2 Allowances'!$A$2:$X$6,5,FALSE))),'STB Models Tier 2'!L7&lt;2), 'STB Models Tier 2'!L7*$L$2,"")</f>
        <v/>
      </c>
      <c r="M7" s="17" t="str">
        <f>IF(AND(NOT(ISBLANK('STB Models Tier 2'!M7)),OR('STB Models Tier 2'!N7=0,ISBLANK('STB Models Tier 2'!N7)),NOT(ISBLANK(VLOOKUP($G7,'Tier 2 Allowances'!$A$2:$X$6,6,FALSE))),'STB Models Tier 2'!M7&lt;2), 'STB Models Tier 2'!M7*$M$2,"")</f>
        <v/>
      </c>
      <c r="N7" s="17" t="str">
        <f>IF(AND(NOT(ISBLANK('STB Models Tier 2'!N7)),NOT(ISBLANK(VLOOKUP($G7,'Tier 2 Allowances'!$A$2:$X$6,7,FALSE))),'STB Models Tier 2'!N7&lt;2), 'STB Models Tier 2'!N7*$N$2,"")</f>
        <v/>
      </c>
      <c r="O7" s="17" t="str">
        <f>IF(AND(NOT(ISBLANK('STB Models Tier 2'!O7)),NOT(ISBLANK(VLOOKUP($G7,'Tier 2 Allowances'!$A$2:$X$6,8,FALSE))),'STB Models Tier 2'!O7&lt;2), 'STB Models Tier 2'!O7*$O$2,"")</f>
        <v/>
      </c>
      <c r="P7" s="17" t="str">
        <f>IF(AND(NOT(ISBLANK('STB Models Tier 2'!P7)),OR(ISBLANK('STB Models Tier 2'!S7),'STB Models Tier 2'!S7=0),NOT(ISBLANK(VLOOKUP($G7,'Tier 2 Allowances'!$A$2:$X$6,9,FALSE))),'STB Models Tier 2'!P7&lt;2), 'STB Models Tier 2'!P7*$P$2,"")</f>
        <v/>
      </c>
      <c r="Q7" s="17" t="str">
        <f>IF(AND(NOT(ISBLANK('STB Models Tier 2'!Q7)),NOT(ISBLANK(VLOOKUP($G7,'Tier 2 Allowances'!$A$2:$X$6,10,FALSE))),'STB Models Tier 2'!Q7&lt;2), 'STB Models Tier 2'!Q7*$Q$2,"")</f>
        <v/>
      </c>
      <c r="R7" s="17" t="str">
        <f>IF(AND(NOT(ISBLANK('STB Models Tier 2'!R7)),OR(ISBLANK('STB Models Tier 2'!S7),'STB Models Tier 2'!S7=0),NOT(ISBLANK(VLOOKUP($G7,'Tier 2 Allowances'!$A$2:$X$6,11,FALSE))),'STB Models Tier 2'!R7&lt;2), 'STB Models Tier 2'!R7*$R$2,"")</f>
        <v/>
      </c>
      <c r="S7" s="17" t="str">
        <f>IF(AND(NOT(ISBLANK('STB Models Tier 2'!S7)),NOT(ISBLANK(VLOOKUP($G7,'Tier 2 Allowances'!$A$2:$X$6,12,FALSE))),'STB Models Tier 2'!S7&lt;2), 'STB Models Tier 2'!S7*$S$2,"")</f>
        <v/>
      </c>
      <c r="T7" s="17" t="str">
        <f>IF(AND(NOT(ISBLANK('STB Models Tier 2'!T7)),NOT(ISBLANK(VLOOKUP($G7,'Tier 2 Allowances'!$A$2:$X$6,13,FALSE))),'STB Models Tier 2'!T7&lt;2), 'STB Models Tier 2'!T7*$T$2,"")</f>
        <v/>
      </c>
      <c r="U7" s="17" t="str">
        <f>IF(AND(NOT(ISBLANK('STB Models Tier 2'!U7)),NOT(ISBLANK(VLOOKUP($G7,'Tier 2 Allowances'!$A$2:$X$6,14,FALSE))),'STB Models Tier 2'!U7&lt;2), 'STB Models Tier 2'!U7*$U$2,"")</f>
        <v/>
      </c>
      <c r="V7" s="17" t="str">
        <f>IF(AND(NOT(ISBLANK('STB Models Tier 2'!V7)),NOT(ISBLANK(VLOOKUP($G7,'Tier 2 Allowances'!$A$2:$X$6,15,FALSE))),'STB Models Tier 2'!V7&lt;2), 'STB Models Tier 2'!V7*$V$2,"")</f>
        <v/>
      </c>
      <c r="W7" s="17" t="str">
        <f>IF(AND(NOT(ISBLANK('STB Models Tier 2'!W7)),NOT(ISBLANK(VLOOKUP($G7,'Tier 2 Allowances'!$A$2:$X$6,16,FALSE))),'STB Models Tier 2'!W7&lt;6), 'STB Models Tier 2'!W7*$W$2,"")</f>
        <v/>
      </c>
      <c r="X7" s="17" t="str">
        <f>IF(AND(NOT(ISBLANK('STB Models Tier 2'!X7)),NOT(ISBLANK(VLOOKUP($G7,'Tier 2 Allowances'!$A$2:$X$6,17,FALSE))),'STB Models Tier 2'!X7&lt;2), 'STB Models Tier 2'!X7*$X$2,"")</f>
        <v/>
      </c>
      <c r="Y7" s="17" t="str">
        <f>IF(AND(NOT(ISBLANK('STB Models Tier 2'!Y7)),NOT(ISBLANK(VLOOKUP($G7,'Tier 2 Allowances'!$A$2:$X$6,18,FALSE))),'STB Models Tier 2'!Y7&lt;11), 'STB Models Tier 2'!Y7*$Y$2,"")</f>
        <v/>
      </c>
      <c r="Z7" s="17" t="str">
        <f>IF(AND(NOT(ISBLANK('STB Models Tier 2'!Z7)),NOT(ISBLANK(VLOOKUP($G7,'Tier 2 Allowances'!$A$2:$X$6,19,FALSE))),'STB Models Tier 2'!Z7&lt;11), 'STB Models Tier 2'!Z7*$Z$2,"")</f>
        <v/>
      </c>
      <c r="AA7" s="17" t="str">
        <f>IF(AND(NOT(ISBLANK('STB Models Tier 2'!AA7)),OR(ISBLANK('STB Models Tier 2'!AB7),'STB Models Tier 2'!AB7=0),NOT(ISBLANK(VLOOKUP($G7,'Tier 2 Allowances'!$A$2:$X$6,20,FALSE))),'STB Models Tier 2'!AA7&lt;2), 'STB Models Tier 2'!AA7*$AA$2,"")</f>
        <v/>
      </c>
      <c r="AB7" s="17" t="str">
        <f>IF(AND(NOT(ISBLANK('STB Models Tier 2'!AB7)),NOT(ISBLANK(VLOOKUP($G7,'Tier 2 Allowances'!$A$2:$X$6,21,FALSE))),'STB Models Tier 2'!AB7&lt;2), 'STB Models Tier 2'!AB7*$AB$2,"")</f>
        <v/>
      </c>
      <c r="AC7" s="17" t="str">
        <f>IF(AND(NOT(ISBLANK('STB Models Tier 2'!AC7)),NOT(ISBLANK(VLOOKUP($G7,'Tier 2 Allowances'!$A$2:$X$6,22,FALSE))),'STB Models Tier 2'!AC7&lt;2), 'STB Models Tier 2'!AC7*$AC$2,"")</f>
        <v/>
      </c>
      <c r="AD7" s="17" t="str">
        <f>IF(AND(NOT(ISBLANK('STB Models Tier 2'!AD7)),NOT(ISBLANK(VLOOKUP($G7,'Tier 2 Allowances'!$A$2:$X$6,23,FALSE))),'STB Models Tier 2'!AD7&lt;2), 'STB Models Tier 2'!AD7*$AD$2,"")</f>
        <v/>
      </c>
      <c r="AE7" s="17" t="str">
        <f>IF(AND(NOT(ISBLANK('STB Models Tier 2'!AE7)),NOT(ISBLANK(VLOOKUP($G7,'Tier 2 Allowances'!$A$2:$X$6,24,FALSE))),'STB Models Tier 2'!AE7&lt;2), 'STB Models Tier 2'!AE7*$AE$2,"")</f>
        <v/>
      </c>
      <c r="AF7" s="76" t="str">
        <f>IF(ISBLANK('STB Models Tier 2'!AF7),"",'STB Models Tier 2'!AF7)</f>
        <v/>
      </c>
      <c r="AG7" s="18" t="str">
        <f>IF(ISBLANK('STB Models Tier 2'!AG7),"",'STB Models Tier 2'!AG7)</f>
        <v/>
      </c>
      <c r="AH7" s="18" t="str">
        <f>IF(ISBLANK('STB Models Tier 2'!AH7),"",'STB Models Tier 2'!AH7)</f>
        <v/>
      </c>
      <c r="AI7" s="18" t="str">
        <f>IF(ISBLANK('STB Models Tier 2'!AI7),"",'STB Models Tier 2'!AI7)</f>
        <v/>
      </c>
      <c r="AJ7" s="18" t="str">
        <f>IF(ISBLANK('STB Models Tier 2'!AJ7),"",'STB Models Tier 2'!AJ7)</f>
        <v/>
      </c>
      <c r="AK7" s="18" t="str">
        <f>IF(ISBLANK('STB Models Tier 2'!AK7),"",'STB Models Tier 2'!AK7)</f>
        <v/>
      </c>
      <c r="AL7" s="18" t="str">
        <f>IF(ISBLANK('STB Models Tier 2'!G7),"",IF(ISBLANK('STB Models Tier 2'!H7), 14, 7-(4-$H7)/2))</f>
        <v/>
      </c>
      <c r="AM7" s="18" t="str">
        <f>IF(ISBLANK('STB Models Tier 2'!G7),"",IF(ISBLANK('STB Models Tier 2'!I7),10,(10-I7)))</f>
        <v/>
      </c>
      <c r="AN7" s="18" t="str">
        <f>IF(ISBLANK('STB Models Tier 2'!G7),"",IF(ISBLANK('STB Models Tier 2'!H7),0,7+(4-H7)/2))</f>
        <v/>
      </c>
      <c r="AO7" s="18" t="str">
        <f>IF(ISBLANK('STB Models Tier 2'!G7),"",'STB Models Tier 2'!I7)</f>
        <v/>
      </c>
      <c r="AP7" s="18" t="str">
        <f>IF(ISBLANK('STB Models Tier 2'!G7),"",(IF(OR(AND(NOT(ISBLANK('STB Models Tier 2'!H7)),ISBLANK('STB Models Tier 2'!AI7)),AND(NOT(ISBLANK('STB Models Tier 2'!I7)),ISBLANK('STB Models Tier 2'!AJ7)),ISBLANK('STB Models Tier 2'!AH7)),"Incomplete",0.365*('STB Models Tier 2'!AG7*AL7+'STB Models Tier 2'!AH7*AM7+'STB Models Tier 2'!AI7*AN7+'STB Models Tier 2'!AJ7*AO7))))</f>
        <v/>
      </c>
      <c r="AQ7" s="17" t="str">
        <f>IF(ISBLANK('STB Models Tier 2'!G7),"",VLOOKUP(G7,'Tier 2 Allowances'!$A$2:$B$6,2,FALSE)+SUM($J7:$AE7))</f>
        <v/>
      </c>
      <c r="AR7" s="76" t="str">
        <f>IF(ISBLANK('STB Models Tier 2'!G7),"",AQ7+'STB Models Tier 2'!AF7)</f>
        <v/>
      </c>
      <c r="AS7" s="76" t="str">
        <f>IF(ISBLANK('STB Models Tier 2'!AK7),"",IF('STB Models Tier 2'!AK7&gt;'Tier 2 Calculations'!AR7,"No","Yes"))</f>
        <v/>
      </c>
      <c r="AT7" s="111" t="str">
        <f>IF(ISBLANK('STB Models Tier 2'!AP7),"",'STB Models Tier 2'!AP7)</f>
        <v/>
      </c>
    </row>
    <row r="8" spans="1:48" ht="16" x14ac:dyDescent="0.2">
      <c r="A8" s="76" t="str">
        <f>IF(ISBLANK('STB Models Tier 2'!A8),"",'STB Models Tier 2'!A8)</f>
        <v/>
      </c>
      <c r="B8" s="17" t="str">
        <f>IF(ISBLANK('STB Models Tier 2'!B8),"",'STB Models Tier 2'!B8)</f>
        <v/>
      </c>
      <c r="C8" s="17" t="str">
        <f>IF(ISBLANK('STB Models Tier 2'!C8),"",'STB Models Tier 2'!C8)</f>
        <v/>
      </c>
      <c r="D8" s="17" t="str">
        <f>IF(ISBLANK('STB Models Tier 2'!D8),"",'STB Models Tier 2'!D8)</f>
        <v/>
      </c>
      <c r="E8" s="17" t="str">
        <f>IF(ISBLANK('STB Models Tier 2'!E8),"",'STB Models Tier 2'!E8)</f>
        <v/>
      </c>
      <c r="F8" s="17" t="str">
        <f>IF(ISBLANK('STB Models Tier 2'!F8),"",'STB Models Tier 2'!F8)</f>
        <v/>
      </c>
      <c r="G8" s="17" t="str">
        <f>IF(ISBLANK('STB Models Tier 2'!G8),"",'STB Models Tier 2'!G8)</f>
        <v/>
      </c>
      <c r="H8" s="17" t="str">
        <f>IF(ISBLANK('STB Models Tier 2'!H8),"",'STB Models Tier 2'!H8)</f>
        <v/>
      </c>
      <c r="I8" s="17" t="str">
        <f>IF(ISBLANK('STB Models Tier 2'!I8),"",'STB Models Tier 2'!I8)</f>
        <v/>
      </c>
      <c r="J8" s="17" t="str">
        <f>IF(AND(NOT(ISBLANK('STB Models Tier 2'!J8)),NOT(ISBLANK(VLOOKUP($G8,'Tier 2 Allowances'!$A$2:$X$6,3,FALSE))),'STB Models Tier 2'!J8&lt;3), 'STB Models Tier 2'!J8*$J$2,"")</f>
        <v/>
      </c>
      <c r="K8" s="17" t="str">
        <f>IF(AND(NOT(ISBLANK('STB Models Tier 2'!K8)),NOT(ISBLANK(VLOOKUP($G8,'Tier 2 Allowances'!$A$2:$X$6,4,FALSE))),'STB Models Tier 2'!K8&lt;3), 'STB Models Tier 2'!K8*$K$2,"")</f>
        <v/>
      </c>
      <c r="L8" s="17" t="str">
        <f>IF(AND(NOT(ISBLANK('STB Models Tier 2'!L8)),NOT(ISBLANK(VLOOKUP($G8,'Tier 2 Allowances'!$A$2:$X$6,5,FALSE))),'STB Models Tier 2'!L8&lt;2), 'STB Models Tier 2'!L8*$L$2,"")</f>
        <v/>
      </c>
      <c r="M8" s="17" t="str">
        <f>IF(AND(NOT(ISBLANK('STB Models Tier 2'!M8)),OR('STB Models Tier 2'!N8=0,ISBLANK('STB Models Tier 2'!N8)),NOT(ISBLANK(VLOOKUP($G8,'Tier 2 Allowances'!$A$2:$X$6,6,FALSE))),'STB Models Tier 2'!M8&lt;2), 'STB Models Tier 2'!M8*$M$2,"")</f>
        <v/>
      </c>
      <c r="N8" s="17" t="str">
        <f>IF(AND(NOT(ISBLANK('STB Models Tier 2'!N8)),NOT(ISBLANK(VLOOKUP($G8,'Tier 2 Allowances'!$A$2:$X$6,7,FALSE))),'STB Models Tier 2'!N8&lt;2), 'STB Models Tier 2'!N8*$N$2,"")</f>
        <v/>
      </c>
      <c r="O8" s="17" t="str">
        <f>IF(AND(NOT(ISBLANK('STB Models Tier 2'!O8)),NOT(ISBLANK(VLOOKUP($G8,'Tier 2 Allowances'!$A$2:$X$6,8,FALSE))),'STB Models Tier 2'!O8&lt;2), 'STB Models Tier 2'!O8*$O$2,"")</f>
        <v/>
      </c>
      <c r="P8" s="17" t="str">
        <f>IF(AND(NOT(ISBLANK('STB Models Tier 2'!P8)),OR(ISBLANK('STB Models Tier 2'!S8),'STB Models Tier 2'!S8=0),NOT(ISBLANK(VLOOKUP($G8,'Tier 2 Allowances'!$A$2:$X$6,9,FALSE))),'STB Models Tier 2'!P8&lt;2), 'STB Models Tier 2'!P8*$P$2,"")</f>
        <v/>
      </c>
      <c r="Q8" s="17" t="str">
        <f>IF(AND(NOT(ISBLANK('STB Models Tier 2'!Q8)),NOT(ISBLANK(VLOOKUP($G8,'Tier 2 Allowances'!$A$2:$X$6,10,FALSE))),'STB Models Tier 2'!Q8&lt;2), 'STB Models Tier 2'!Q8*$Q$2,"")</f>
        <v/>
      </c>
      <c r="R8" s="17" t="str">
        <f>IF(AND(NOT(ISBLANK('STB Models Tier 2'!R8)),OR(ISBLANK('STB Models Tier 2'!S8),'STB Models Tier 2'!S8=0),NOT(ISBLANK(VLOOKUP($G8,'Tier 2 Allowances'!$A$2:$X$6,11,FALSE))),'STB Models Tier 2'!R8&lt;2), 'STB Models Tier 2'!R8*$R$2,"")</f>
        <v/>
      </c>
      <c r="S8" s="17" t="str">
        <f>IF(AND(NOT(ISBLANK('STB Models Tier 2'!S8)),NOT(ISBLANK(VLOOKUP($G8,'Tier 2 Allowances'!$A$2:$X$6,12,FALSE))),'STB Models Tier 2'!S8&lt;2), 'STB Models Tier 2'!S8*$S$2,"")</f>
        <v/>
      </c>
      <c r="T8" s="17" t="str">
        <f>IF(AND(NOT(ISBLANK('STB Models Tier 2'!T8)),NOT(ISBLANK(VLOOKUP($G8,'Tier 2 Allowances'!$A$2:$X$6,13,FALSE))),'STB Models Tier 2'!T8&lt;2), 'STB Models Tier 2'!T8*$T$2,"")</f>
        <v/>
      </c>
      <c r="U8" s="17" t="str">
        <f>IF(AND(NOT(ISBLANK('STB Models Tier 2'!U8)),NOT(ISBLANK(VLOOKUP($G8,'Tier 2 Allowances'!$A$2:$X$6,14,FALSE))),'STB Models Tier 2'!U8&lt;2), 'STB Models Tier 2'!U8*$U$2,"")</f>
        <v/>
      </c>
      <c r="V8" s="17" t="str">
        <f>IF(AND(NOT(ISBLANK('STB Models Tier 2'!V8)),NOT(ISBLANK(VLOOKUP($G8,'Tier 2 Allowances'!$A$2:$X$6,15,FALSE))),'STB Models Tier 2'!V8&lt;2), 'STB Models Tier 2'!V8*$V$2,"")</f>
        <v/>
      </c>
      <c r="W8" s="17" t="str">
        <f>IF(AND(NOT(ISBLANK('STB Models Tier 2'!W8)),NOT(ISBLANK(VLOOKUP($G8,'Tier 2 Allowances'!$A$2:$X$6,16,FALSE))),'STB Models Tier 2'!W8&lt;6), 'STB Models Tier 2'!W8*$W$2,"")</f>
        <v/>
      </c>
      <c r="X8" s="17" t="str">
        <f>IF(AND(NOT(ISBLANK('STB Models Tier 2'!X8)),NOT(ISBLANK(VLOOKUP($G8,'Tier 2 Allowances'!$A$2:$X$6,17,FALSE))),'STB Models Tier 2'!X8&lt;2), 'STB Models Tier 2'!X8*$X$2,"")</f>
        <v/>
      </c>
      <c r="Y8" s="17" t="str">
        <f>IF(AND(NOT(ISBLANK('STB Models Tier 2'!Y8)),NOT(ISBLANK(VLOOKUP($G8,'Tier 2 Allowances'!$A$2:$X$6,18,FALSE))),'STB Models Tier 2'!Y8&lt;11), 'STB Models Tier 2'!Y8*$Y$2,"")</f>
        <v/>
      </c>
      <c r="Z8" s="17" t="str">
        <f>IF(AND(NOT(ISBLANK('STB Models Tier 2'!Z8)),NOT(ISBLANK(VLOOKUP($G8,'Tier 2 Allowances'!$A$2:$X$6,19,FALSE))),'STB Models Tier 2'!Z8&lt;11), 'STB Models Tier 2'!Z8*$Z$2,"")</f>
        <v/>
      </c>
      <c r="AA8" s="17" t="str">
        <f>IF(AND(NOT(ISBLANK('STB Models Tier 2'!AA8)),OR(ISBLANK('STB Models Tier 2'!AB8),'STB Models Tier 2'!AB8=0),NOT(ISBLANK(VLOOKUP($G8,'Tier 2 Allowances'!$A$2:$X$6,20,FALSE))),'STB Models Tier 2'!AA8&lt;2), 'STB Models Tier 2'!AA8*$AA$2,"")</f>
        <v/>
      </c>
      <c r="AB8" s="17" t="str">
        <f>IF(AND(NOT(ISBLANK('STB Models Tier 2'!AB8)),NOT(ISBLANK(VLOOKUP($G8,'Tier 2 Allowances'!$A$2:$X$6,21,FALSE))),'STB Models Tier 2'!AB8&lt;2), 'STB Models Tier 2'!AB8*$AB$2,"")</f>
        <v/>
      </c>
      <c r="AC8" s="17" t="str">
        <f>IF(AND(NOT(ISBLANK('STB Models Tier 2'!AC8)),NOT(ISBLANK(VLOOKUP($G8,'Tier 2 Allowances'!$A$2:$X$6,22,FALSE))),'STB Models Tier 2'!AC8&lt;2), 'STB Models Tier 2'!AC8*$AC$2,"")</f>
        <v/>
      </c>
      <c r="AD8" s="17" t="str">
        <f>IF(AND(NOT(ISBLANK('STB Models Tier 2'!AD8)),NOT(ISBLANK(VLOOKUP($G8,'Tier 2 Allowances'!$A$2:$X$6,23,FALSE))),'STB Models Tier 2'!AD8&lt;2), 'STB Models Tier 2'!AD8*$AD$2,"")</f>
        <v/>
      </c>
      <c r="AE8" s="17" t="str">
        <f>IF(AND(NOT(ISBLANK('STB Models Tier 2'!AE8)),NOT(ISBLANK(VLOOKUP($G8,'Tier 2 Allowances'!$A$2:$X$6,24,FALSE))),'STB Models Tier 2'!AE8&lt;2), 'STB Models Tier 2'!AE8*$AE$2,"")</f>
        <v/>
      </c>
      <c r="AF8" s="76" t="str">
        <f>IF(ISBLANK('STB Models Tier 2'!AF8),"",'STB Models Tier 2'!AF8)</f>
        <v/>
      </c>
      <c r="AG8" s="18" t="str">
        <f>IF(ISBLANK('STB Models Tier 2'!AG8),"",'STB Models Tier 2'!AG8)</f>
        <v/>
      </c>
      <c r="AH8" s="18" t="str">
        <f>IF(ISBLANK('STB Models Tier 2'!AH8),"",'STB Models Tier 2'!AH8)</f>
        <v/>
      </c>
      <c r="AI8" s="18" t="str">
        <f>IF(ISBLANK('STB Models Tier 2'!AI8),"",'STB Models Tier 2'!AI8)</f>
        <v/>
      </c>
      <c r="AJ8" s="18" t="str">
        <f>IF(ISBLANK('STB Models Tier 2'!AJ8),"",'STB Models Tier 2'!AJ8)</f>
        <v/>
      </c>
      <c r="AK8" s="18" t="str">
        <f>IF(ISBLANK('STB Models Tier 2'!AK8),"",'STB Models Tier 2'!AK8)</f>
        <v/>
      </c>
      <c r="AL8" s="18" t="str">
        <f>IF(ISBLANK('STB Models Tier 2'!G8),"",IF(ISBLANK('STB Models Tier 2'!H8), 14, 7-(4-$H8)/2))</f>
        <v/>
      </c>
      <c r="AM8" s="18" t="str">
        <f>IF(ISBLANK('STB Models Tier 2'!G8),"",IF(ISBLANK('STB Models Tier 2'!I8),10,(10-I8)))</f>
        <v/>
      </c>
      <c r="AN8" s="18" t="str">
        <f>IF(ISBLANK('STB Models Tier 2'!G8),"",IF(ISBLANK('STB Models Tier 2'!H8),0,7+(4-H8)/2))</f>
        <v/>
      </c>
      <c r="AO8" s="18" t="str">
        <f>IF(ISBLANK('STB Models Tier 2'!G8),"",'STB Models Tier 2'!I8)</f>
        <v/>
      </c>
      <c r="AP8" s="18" t="str">
        <f>IF(ISBLANK('STB Models Tier 2'!G8),"",(IF(OR(AND(NOT(ISBLANK('STB Models Tier 2'!H8)),ISBLANK('STB Models Tier 2'!AI8)),AND(NOT(ISBLANK('STB Models Tier 2'!I8)),ISBLANK('STB Models Tier 2'!AJ8)),ISBLANK('STB Models Tier 2'!AH8)),"Incomplete",0.365*('STB Models Tier 2'!AG8*AL8+'STB Models Tier 2'!AH8*AM8+'STB Models Tier 2'!AI8*AN8+'STB Models Tier 2'!AJ8*AO8))))</f>
        <v/>
      </c>
      <c r="AQ8" s="17" t="str">
        <f>IF(ISBLANK('STB Models Tier 2'!G8),"",VLOOKUP(G8,'Tier 2 Allowances'!$A$2:$B$6,2,FALSE)+SUM($J8:$AE8))</f>
        <v/>
      </c>
      <c r="AR8" s="76" t="str">
        <f>IF(ISBLANK('STB Models Tier 2'!G8),"",AQ8+'STB Models Tier 2'!AF8)</f>
        <v/>
      </c>
      <c r="AS8" s="76" t="str">
        <f>IF(ISBLANK('STB Models Tier 2'!AK8),"",IF('STB Models Tier 2'!AK8&gt;'Tier 2 Calculations'!AR8,"No","Yes"))</f>
        <v/>
      </c>
      <c r="AT8" s="111" t="str">
        <f>IF(ISBLANK('STB Models Tier 2'!AP8),"",'STB Models Tier 2'!AP8)</f>
        <v/>
      </c>
    </row>
    <row r="9" spans="1:48" ht="16" x14ac:dyDescent="0.2">
      <c r="A9" s="76" t="str">
        <f>IF(ISBLANK('STB Models Tier 2'!A9),"",'STB Models Tier 2'!A9)</f>
        <v/>
      </c>
      <c r="B9" s="17" t="str">
        <f>IF(ISBLANK('STB Models Tier 2'!B9),"",'STB Models Tier 2'!B9)</f>
        <v/>
      </c>
      <c r="C9" s="17" t="str">
        <f>IF(ISBLANK('STB Models Tier 2'!C9),"",'STB Models Tier 2'!C9)</f>
        <v/>
      </c>
      <c r="D9" s="17" t="str">
        <f>IF(ISBLANK('STB Models Tier 2'!D9),"",'STB Models Tier 2'!D9)</f>
        <v/>
      </c>
      <c r="E9" s="17" t="str">
        <f>IF(ISBLANK('STB Models Tier 2'!E9),"",'STB Models Tier 2'!E9)</f>
        <v/>
      </c>
      <c r="F9" s="17" t="str">
        <f>IF(ISBLANK('STB Models Tier 2'!F9),"",'STB Models Tier 2'!F9)</f>
        <v/>
      </c>
      <c r="G9" s="17" t="str">
        <f>IF(ISBLANK('STB Models Tier 2'!G9),"",'STB Models Tier 2'!G9)</f>
        <v/>
      </c>
      <c r="H9" s="17" t="str">
        <f>IF(ISBLANK('STB Models Tier 2'!H9),"",'STB Models Tier 2'!H9)</f>
        <v/>
      </c>
      <c r="I9" s="17" t="str">
        <f>IF(ISBLANK('STB Models Tier 2'!I9),"",'STB Models Tier 2'!I9)</f>
        <v/>
      </c>
      <c r="J9" s="17" t="str">
        <f>IF(AND(NOT(ISBLANK('STB Models Tier 2'!J9)),NOT(ISBLANK(VLOOKUP($G9,'Tier 2 Allowances'!$A$2:$X$6,3,FALSE))),'STB Models Tier 2'!J9&lt;3), 'STB Models Tier 2'!J9*$J$2,"")</f>
        <v/>
      </c>
      <c r="K9" s="17" t="str">
        <f>IF(AND(NOT(ISBLANK('STB Models Tier 2'!K9)),NOT(ISBLANK(VLOOKUP($G9,'Tier 2 Allowances'!$A$2:$X$6,4,FALSE))),'STB Models Tier 2'!K9&lt;3), 'STB Models Tier 2'!K9*$K$2,"")</f>
        <v/>
      </c>
      <c r="L9" s="17" t="str">
        <f>IF(AND(NOT(ISBLANK('STB Models Tier 2'!L9)),NOT(ISBLANK(VLOOKUP($G9,'Tier 2 Allowances'!$A$2:$X$6,5,FALSE))),'STB Models Tier 2'!L9&lt;2), 'STB Models Tier 2'!L9*$L$2,"")</f>
        <v/>
      </c>
      <c r="M9" s="17" t="str">
        <f>IF(AND(NOT(ISBLANK('STB Models Tier 2'!M9)),OR('STB Models Tier 2'!N9=0,ISBLANK('STB Models Tier 2'!N9)),NOT(ISBLANK(VLOOKUP($G9,'Tier 2 Allowances'!$A$2:$X$6,6,FALSE))),'STB Models Tier 2'!M9&lt;2), 'STB Models Tier 2'!M9*$M$2,"")</f>
        <v/>
      </c>
      <c r="N9" s="17" t="str">
        <f>IF(AND(NOT(ISBLANK('STB Models Tier 2'!N9)),NOT(ISBLANK(VLOOKUP($G9,'Tier 2 Allowances'!$A$2:$X$6,7,FALSE))),'STB Models Tier 2'!N9&lt;2), 'STB Models Tier 2'!N9*$N$2,"")</f>
        <v/>
      </c>
      <c r="O9" s="17" t="str">
        <f>IF(AND(NOT(ISBLANK('STB Models Tier 2'!O9)),NOT(ISBLANK(VLOOKUP($G9,'Tier 2 Allowances'!$A$2:$X$6,8,FALSE))),'STB Models Tier 2'!O9&lt;2), 'STB Models Tier 2'!O9*$O$2,"")</f>
        <v/>
      </c>
      <c r="P9" s="17" t="str">
        <f>IF(AND(NOT(ISBLANK('STB Models Tier 2'!P9)),OR(ISBLANK('STB Models Tier 2'!S9),'STB Models Tier 2'!S9=0),NOT(ISBLANK(VLOOKUP($G9,'Tier 2 Allowances'!$A$2:$X$6,9,FALSE))),'STB Models Tier 2'!P9&lt;2), 'STB Models Tier 2'!P9*$P$2,"")</f>
        <v/>
      </c>
      <c r="Q9" s="17" t="str">
        <f>IF(AND(NOT(ISBLANK('STB Models Tier 2'!Q9)),NOT(ISBLANK(VLOOKUP($G9,'Tier 2 Allowances'!$A$2:$X$6,10,FALSE))),'STB Models Tier 2'!Q9&lt;2), 'STB Models Tier 2'!Q9*$Q$2,"")</f>
        <v/>
      </c>
      <c r="R9" s="17" t="str">
        <f>IF(AND(NOT(ISBLANK('STB Models Tier 2'!R9)),OR(ISBLANK('STB Models Tier 2'!S9),'STB Models Tier 2'!S9=0),NOT(ISBLANK(VLOOKUP($G9,'Tier 2 Allowances'!$A$2:$X$6,11,FALSE))),'STB Models Tier 2'!R9&lt;2), 'STB Models Tier 2'!R9*$R$2,"")</f>
        <v/>
      </c>
      <c r="S9" s="17" t="str">
        <f>IF(AND(NOT(ISBLANK('STB Models Tier 2'!S9)),NOT(ISBLANK(VLOOKUP($G9,'Tier 2 Allowances'!$A$2:$X$6,12,FALSE))),'STB Models Tier 2'!S9&lt;2), 'STB Models Tier 2'!S9*$S$2,"")</f>
        <v/>
      </c>
      <c r="T9" s="17" t="str">
        <f>IF(AND(NOT(ISBLANK('STB Models Tier 2'!T9)),NOT(ISBLANK(VLOOKUP($G9,'Tier 2 Allowances'!$A$2:$X$6,13,FALSE))),'STB Models Tier 2'!T9&lt;2), 'STB Models Tier 2'!T9*$T$2,"")</f>
        <v/>
      </c>
      <c r="U9" s="17" t="str">
        <f>IF(AND(NOT(ISBLANK('STB Models Tier 2'!U9)),NOT(ISBLANK(VLOOKUP($G9,'Tier 2 Allowances'!$A$2:$X$6,14,FALSE))),'STB Models Tier 2'!U9&lt;2), 'STB Models Tier 2'!U9*$U$2,"")</f>
        <v/>
      </c>
      <c r="V9" s="17" t="str">
        <f>IF(AND(NOT(ISBLANK('STB Models Tier 2'!V9)),NOT(ISBLANK(VLOOKUP($G9,'Tier 2 Allowances'!$A$2:$X$6,15,FALSE))),'STB Models Tier 2'!V9&lt;2), 'STB Models Tier 2'!V9*$V$2,"")</f>
        <v/>
      </c>
      <c r="W9" s="17" t="str">
        <f>IF(AND(NOT(ISBLANK('STB Models Tier 2'!W9)),NOT(ISBLANK(VLOOKUP($G9,'Tier 2 Allowances'!$A$2:$X$6,16,FALSE))),'STB Models Tier 2'!W9&lt;6), 'STB Models Tier 2'!W9*$W$2,"")</f>
        <v/>
      </c>
      <c r="X9" s="17" t="str">
        <f>IF(AND(NOT(ISBLANK('STB Models Tier 2'!X9)),NOT(ISBLANK(VLOOKUP($G9,'Tier 2 Allowances'!$A$2:$X$6,17,FALSE))),'STB Models Tier 2'!X9&lt;2), 'STB Models Tier 2'!X9*$X$2,"")</f>
        <v/>
      </c>
      <c r="Y9" s="17" t="str">
        <f>IF(AND(NOT(ISBLANK('STB Models Tier 2'!Y9)),NOT(ISBLANK(VLOOKUP($G9,'Tier 2 Allowances'!$A$2:$X$6,18,FALSE))),'STB Models Tier 2'!Y9&lt;11), 'STB Models Tier 2'!Y9*$Y$2,"")</f>
        <v/>
      </c>
      <c r="Z9" s="17" t="str">
        <f>IF(AND(NOT(ISBLANK('STB Models Tier 2'!Z9)),NOT(ISBLANK(VLOOKUP($G9,'Tier 2 Allowances'!$A$2:$X$6,19,FALSE))),'STB Models Tier 2'!Z9&lt;11), 'STB Models Tier 2'!Z9*$Z$2,"")</f>
        <v/>
      </c>
      <c r="AA9" s="17" t="str">
        <f>IF(AND(NOT(ISBLANK('STB Models Tier 2'!AA9)),OR(ISBLANK('STB Models Tier 2'!AB9),'STB Models Tier 2'!AB9=0),NOT(ISBLANK(VLOOKUP($G9,'Tier 2 Allowances'!$A$2:$X$6,20,FALSE))),'STB Models Tier 2'!AA9&lt;2), 'STB Models Tier 2'!AA9*$AA$2,"")</f>
        <v/>
      </c>
      <c r="AB9" s="17" t="str">
        <f>IF(AND(NOT(ISBLANK('STB Models Tier 2'!AB9)),NOT(ISBLANK(VLOOKUP($G9,'Tier 2 Allowances'!$A$2:$X$6,21,FALSE))),'STB Models Tier 2'!AB9&lt;2), 'STB Models Tier 2'!AB9*$AB$2,"")</f>
        <v/>
      </c>
      <c r="AC9" s="17" t="str">
        <f>IF(AND(NOT(ISBLANK('STB Models Tier 2'!AC9)),NOT(ISBLANK(VLOOKUP($G9,'Tier 2 Allowances'!$A$2:$X$6,22,FALSE))),'STB Models Tier 2'!AC9&lt;2), 'STB Models Tier 2'!AC9*$AC$2,"")</f>
        <v/>
      </c>
      <c r="AD9" s="17" t="str">
        <f>IF(AND(NOT(ISBLANK('STB Models Tier 2'!AD9)),NOT(ISBLANK(VLOOKUP($G9,'Tier 2 Allowances'!$A$2:$X$6,23,FALSE))),'STB Models Tier 2'!AD9&lt;2), 'STB Models Tier 2'!AD9*$AD$2,"")</f>
        <v/>
      </c>
      <c r="AE9" s="17" t="str">
        <f>IF(AND(NOT(ISBLANK('STB Models Tier 2'!AE9)),NOT(ISBLANK(VLOOKUP($G9,'Tier 2 Allowances'!$A$2:$X$6,24,FALSE))),'STB Models Tier 2'!AE9&lt;2), 'STB Models Tier 2'!AE9*$AE$2,"")</f>
        <v/>
      </c>
      <c r="AF9" s="76" t="str">
        <f>IF(ISBLANK('STB Models Tier 2'!AF9),"",'STB Models Tier 2'!AF9)</f>
        <v/>
      </c>
      <c r="AG9" s="18" t="str">
        <f>IF(ISBLANK('STB Models Tier 2'!AG9),"",'STB Models Tier 2'!AG9)</f>
        <v/>
      </c>
      <c r="AH9" s="18" t="str">
        <f>IF(ISBLANK('STB Models Tier 2'!AH9),"",'STB Models Tier 2'!AH9)</f>
        <v/>
      </c>
      <c r="AI9" s="18" t="str">
        <f>IF(ISBLANK('STB Models Tier 2'!AI9),"",'STB Models Tier 2'!AI9)</f>
        <v/>
      </c>
      <c r="AJ9" s="18" t="str">
        <f>IF(ISBLANK('STB Models Tier 2'!AJ9),"",'STB Models Tier 2'!AJ9)</f>
        <v/>
      </c>
      <c r="AK9" s="18" t="str">
        <f>IF(ISBLANK('STB Models Tier 2'!AK9),"",'STB Models Tier 2'!AK9)</f>
        <v/>
      </c>
      <c r="AL9" s="18" t="str">
        <f>IF(ISBLANK('STB Models Tier 2'!G9),"",IF(ISBLANK('STB Models Tier 2'!H9), 14, 7-(4-$H9)/2))</f>
        <v/>
      </c>
      <c r="AM9" s="18" t="str">
        <f>IF(ISBLANK('STB Models Tier 2'!G9),"",IF(ISBLANK('STB Models Tier 2'!I9),10,(10-I9)))</f>
        <v/>
      </c>
      <c r="AN9" s="18" t="str">
        <f>IF(ISBLANK('STB Models Tier 2'!G9),"",IF(ISBLANK('STB Models Tier 2'!H9),0,7+(4-H9)/2))</f>
        <v/>
      </c>
      <c r="AO9" s="18" t="str">
        <f>IF(ISBLANK('STB Models Tier 2'!G9),"",'STB Models Tier 2'!I9)</f>
        <v/>
      </c>
      <c r="AP9" s="18" t="str">
        <f>IF(ISBLANK('STB Models Tier 2'!G9),"",(IF(OR(AND(NOT(ISBLANK('STB Models Tier 2'!H9)),ISBLANK('STB Models Tier 2'!AI9)),AND(NOT(ISBLANK('STB Models Tier 2'!I9)),ISBLANK('STB Models Tier 2'!AJ9)),ISBLANK('STB Models Tier 2'!AH9)),"Incomplete",0.365*('STB Models Tier 2'!AG9*AL9+'STB Models Tier 2'!AH9*AM9+'STB Models Tier 2'!AI9*AN9+'STB Models Tier 2'!AJ9*AO9))))</f>
        <v/>
      </c>
      <c r="AQ9" s="17" t="str">
        <f>IF(ISBLANK('STB Models Tier 2'!G9),"",VLOOKUP(G9,'Tier 2 Allowances'!$A$2:$B$6,2,FALSE)+SUM($J9:$AE9))</f>
        <v/>
      </c>
      <c r="AR9" s="76" t="str">
        <f>IF(ISBLANK('STB Models Tier 2'!G9),"",AQ9+'STB Models Tier 2'!AF9)</f>
        <v/>
      </c>
      <c r="AS9" s="76" t="str">
        <f>IF(ISBLANK('STB Models Tier 2'!AK9),"",IF('STB Models Tier 2'!AK9&gt;'Tier 2 Calculations'!AR9,"No","Yes"))</f>
        <v/>
      </c>
      <c r="AT9" s="111" t="str">
        <f>IF(ISBLANK('STB Models Tier 2'!AP9),"",'STB Models Tier 2'!AP9)</f>
        <v/>
      </c>
    </row>
    <row r="10" spans="1:48" ht="16" x14ac:dyDescent="0.2">
      <c r="A10" s="76" t="str">
        <f>IF(ISBLANK('STB Models Tier 2'!A10),"",'STB Models Tier 2'!A10)</f>
        <v/>
      </c>
      <c r="B10" s="17" t="str">
        <f>IF(ISBLANK('STB Models Tier 2'!B10),"",'STB Models Tier 2'!B10)</f>
        <v/>
      </c>
      <c r="C10" s="17" t="str">
        <f>IF(ISBLANK('STB Models Tier 2'!C10),"",'STB Models Tier 2'!C10)</f>
        <v/>
      </c>
      <c r="D10" s="17" t="str">
        <f>IF(ISBLANK('STB Models Tier 2'!D10),"",'STB Models Tier 2'!D10)</f>
        <v/>
      </c>
      <c r="E10" s="17" t="str">
        <f>IF(ISBLANK('STB Models Tier 2'!E10),"",'STB Models Tier 2'!E10)</f>
        <v/>
      </c>
      <c r="F10" s="17" t="str">
        <f>IF(ISBLANK('STB Models Tier 2'!F10),"",'STB Models Tier 2'!F10)</f>
        <v/>
      </c>
      <c r="G10" s="17" t="str">
        <f>IF(ISBLANK('STB Models Tier 2'!G10),"",'STB Models Tier 2'!G10)</f>
        <v/>
      </c>
      <c r="H10" s="17" t="str">
        <f>IF(ISBLANK('STB Models Tier 2'!H10),"",'STB Models Tier 2'!H10)</f>
        <v/>
      </c>
      <c r="I10" s="17" t="str">
        <f>IF(ISBLANK('STB Models Tier 2'!I10),"",'STB Models Tier 2'!I10)</f>
        <v/>
      </c>
      <c r="J10" s="17" t="str">
        <f>IF(AND(NOT(ISBLANK('STB Models Tier 2'!J10)),NOT(ISBLANK(VLOOKUP($G10,'Tier 2 Allowances'!$A$2:$X$6,3,FALSE))),'STB Models Tier 2'!J10&lt;3), 'STB Models Tier 2'!J10*$J$2,"")</f>
        <v/>
      </c>
      <c r="K10" s="17" t="str">
        <f>IF(AND(NOT(ISBLANK('STB Models Tier 2'!K10)),NOT(ISBLANK(VLOOKUP($G10,'Tier 2 Allowances'!$A$2:$X$6,4,FALSE))),'STB Models Tier 2'!K10&lt;3), 'STB Models Tier 2'!K10*$K$2,"")</f>
        <v/>
      </c>
      <c r="L10" s="17" t="str">
        <f>IF(AND(NOT(ISBLANK('STB Models Tier 2'!L10)),NOT(ISBLANK(VLOOKUP($G10,'Tier 2 Allowances'!$A$2:$X$6,5,FALSE))),'STB Models Tier 2'!L10&lt;2), 'STB Models Tier 2'!L10*$L$2,"")</f>
        <v/>
      </c>
      <c r="M10" s="17" t="str">
        <f>IF(AND(NOT(ISBLANK('STB Models Tier 2'!M10)),OR('STB Models Tier 2'!N10=0,ISBLANK('STB Models Tier 2'!N10)),NOT(ISBLANK(VLOOKUP($G10,'Tier 2 Allowances'!$A$2:$X$6,6,FALSE))),'STB Models Tier 2'!M10&lt;2), 'STB Models Tier 2'!M10*$M$2,"")</f>
        <v/>
      </c>
      <c r="N10" s="17" t="str">
        <f>IF(AND(NOT(ISBLANK('STB Models Tier 2'!N10)),NOT(ISBLANK(VLOOKUP($G10,'Tier 2 Allowances'!$A$2:$X$6,7,FALSE))),'STB Models Tier 2'!N10&lt;2), 'STB Models Tier 2'!N10*$N$2,"")</f>
        <v/>
      </c>
      <c r="O10" s="17" t="str">
        <f>IF(AND(NOT(ISBLANK('STB Models Tier 2'!O10)),NOT(ISBLANK(VLOOKUP($G10,'Tier 2 Allowances'!$A$2:$X$6,8,FALSE))),'STB Models Tier 2'!O10&lt;2), 'STB Models Tier 2'!O10*$O$2,"")</f>
        <v/>
      </c>
      <c r="P10" s="17" t="str">
        <f>IF(AND(NOT(ISBLANK('STB Models Tier 2'!P10)),OR(ISBLANK('STB Models Tier 2'!S10),'STB Models Tier 2'!S10=0),NOT(ISBLANK(VLOOKUP($G10,'Tier 2 Allowances'!$A$2:$X$6,9,FALSE))),'STB Models Tier 2'!P10&lt;2), 'STB Models Tier 2'!P10*$P$2,"")</f>
        <v/>
      </c>
      <c r="Q10" s="17" t="str">
        <f>IF(AND(NOT(ISBLANK('STB Models Tier 2'!Q10)),NOT(ISBLANK(VLOOKUP($G10,'Tier 2 Allowances'!$A$2:$X$6,10,FALSE))),'STB Models Tier 2'!Q10&lt;2), 'STB Models Tier 2'!Q10*$Q$2,"")</f>
        <v/>
      </c>
      <c r="R10" s="17" t="str">
        <f>IF(AND(NOT(ISBLANK('STB Models Tier 2'!R10)),OR(ISBLANK('STB Models Tier 2'!S10),'STB Models Tier 2'!S10=0),NOT(ISBLANK(VLOOKUP($G10,'Tier 2 Allowances'!$A$2:$X$6,11,FALSE))),'STB Models Tier 2'!R10&lt;2), 'STB Models Tier 2'!R10*$R$2,"")</f>
        <v/>
      </c>
      <c r="S10" s="17" t="str">
        <f>IF(AND(NOT(ISBLANK('STB Models Tier 2'!S10)),NOT(ISBLANK(VLOOKUP($G10,'Tier 2 Allowances'!$A$2:$X$6,12,FALSE))),'STB Models Tier 2'!S10&lt;2), 'STB Models Tier 2'!S10*$S$2,"")</f>
        <v/>
      </c>
      <c r="T10" s="17" t="str">
        <f>IF(AND(NOT(ISBLANK('STB Models Tier 2'!T10)),NOT(ISBLANK(VLOOKUP($G10,'Tier 2 Allowances'!$A$2:$X$6,13,FALSE))),'STB Models Tier 2'!T10&lt;2), 'STB Models Tier 2'!T10*$T$2,"")</f>
        <v/>
      </c>
      <c r="U10" s="17" t="str">
        <f>IF(AND(NOT(ISBLANK('STB Models Tier 2'!U10)),NOT(ISBLANK(VLOOKUP($G10,'Tier 2 Allowances'!$A$2:$X$6,14,FALSE))),'STB Models Tier 2'!U10&lt;2), 'STB Models Tier 2'!U10*$U$2,"")</f>
        <v/>
      </c>
      <c r="V10" s="17" t="str">
        <f>IF(AND(NOT(ISBLANK('STB Models Tier 2'!V10)),NOT(ISBLANK(VLOOKUP($G10,'Tier 2 Allowances'!$A$2:$X$6,15,FALSE))),'STB Models Tier 2'!V10&lt;2), 'STB Models Tier 2'!V10*$V$2,"")</f>
        <v/>
      </c>
      <c r="W10" s="17" t="str">
        <f>IF(AND(NOT(ISBLANK('STB Models Tier 2'!W10)),NOT(ISBLANK(VLOOKUP($G10,'Tier 2 Allowances'!$A$2:$X$6,16,FALSE))),'STB Models Tier 2'!W10&lt;6), 'STB Models Tier 2'!W10*$W$2,"")</f>
        <v/>
      </c>
      <c r="X10" s="17" t="str">
        <f>IF(AND(NOT(ISBLANK('STB Models Tier 2'!X10)),NOT(ISBLANK(VLOOKUP($G10,'Tier 2 Allowances'!$A$2:$X$6,17,FALSE))),'STB Models Tier 2'!X10&lt;2), 'STB Models Tier 2'!X10*$X$2,"")</f>
        <v/>
      </c>
      <c r="Y10" s="17" t="str">
        <f>IF(AND(NOT(ISBLANK('STB Models Tier 2'!Y10)),NOT(ISBLANK(VLOOKUP($G10,'Tier 2 Allowances'!$A$2:$X$6,18,FALSE))),'STB Models Tier 2'!Y10&lt;11), 'STB Models Tier 2'!Y10*$Y$2,"")</f>
        <v/>
      </c>
      <c r="Z10" s="17" t="str">
        <f>IF(AND(NOT(ISBLANK('STB Models Tier 2'!Z10)),NOT(ISBLANK(VLOOKUP($G10,'Tier 2 Allowances'!$A$2:$X$6,19,FALSE))),'STB Models Tier 2'!Z10&lt;11), 'STB Models Tier 2'!Z10*$Z$2,"")</f>
        <v/>
      </c>
      <c r="AA10" s="17" t="str">
        <f>IF(AND(NOT(ISBLANK('STB Models Tier 2'!AA10)),OR(ISBLANK('STB Models Tier 2'!AB10),'STB Models Tier 2'!AB10=0),NOT(ISBLANK(VLOOKUP($G10,'Tier 2 Allowances'!$A$2:$X$6,20,FALSE))),'STB Models Tier 2'!AA10&lt;2), 'STB Models Tier 2'!AA10*$AA$2,"")</f>
        <v/>
      </c>
      <c r="AB10" s="17" t="str">
        <f>IF(AND(NOT(ISBLANK('STB Models Tier 2'!AB10)),NOT(ISBLANK(VLOOKUP($G10,'Tier 2 Allowances'!$A$2:$X$6,21,FALSE))),'STB Models Tier 2'!AB10&lt;2), 'STB Models Tier 2'!AB10*$AB$2,"")</f>
        <v/>
      </c>
      <c r="AC10" s="17" t="str">
        <f>IF(AND(NOT(ISBLANK('STB Models Tier 2'!AC10)),NOT(ISBLANK(VLOOKUP($G10,'Tier 2 Allowances'!$A$2:$X$6,22,FALSE))),'STB Models Tier 2'!AC10&lt;2), 'STB Models Tier 2'!AC10*$AC$2,"")</f>
        <v/>
      </c>
      <c r="AD10" s="17" t="str">
        <f>IF(AND(NOT(ISBLANK('STB Models Tier 2'!AD10)),NOT(ISBLANK(VLOOKUP($G10,'Tier 2 Allowances'!$A$2:$X$6,23,FALSE))),'STB Models Tier 2'!AD10&lt;2), 'STB Models Tier 2'!AD10*$AD$2,"")</f>
        <v/>
      </c>
      <c r="AE10" s="17" t="str">
        <f>IF(AND(NOT(ISBLANK('STB Models Tier 2'!AE10)),NOT(ISBLANK(VLOOKUP($G10,'Tier 2 Allowances'!$A$2:$X$6,24,FALSE))),'STB Models Tier 2'!AE10&lt;2), 'STB Models Tier 2'!AE10*$AE$2,"")</f>
        <v/>
      </c>
      <c r="AF10" s="76" t="str">
        <f>IF(ISBLANK('STB Models Tier 2'!AF10),"",'STB Models Tier 2'!AF10)</f>
        <v/>
      </c>
      <c r="AG10" s="18" t="str">
        <f>IF(ISBLANK('STB Models Tier 2'!AG10),"",'STB Models Tier 2'!AG10)</f>
        <v/>
      </c>
      <c r="AH10" s="18" t="str">
        <f>IF(ISBLANK('STB Models Tier 2'!AH10),"",'STB Models Tier 2'!AH10)</f>
        <v/>
      </c>
      <c r="AI10" s="18" t="str">
        <f>IF(ISBLANK('STB Models Tier 2'!AI10),"",'STB Models Tier 2'!AI10)</f>
        <v/>
      </c>
      <c r="AJ10" s="18" t="str">
        <f>IF(ISBLANK('STB Models Tier 2'!AJ10),"",'STB Models Tier 2'!AJ10)</f>
        <v/>
      </c>
      <c r="AK10" s="18" t="str">
        <f>IF(ISBLANK('STB Models Tier 2'!AK10),"",'STB Models Tier 2'!AK10)</f>
        <v/>
      </c>
      <c r="AL10" s="18" t="str">
        <f>IF(ISBLANK('STB Models Tier 2'!G10),"",IF(ISBLANK('STB Models Tier 2'!H10), 14, 7-(4-$H10)/2))</f>
        <v/>
      </c>
      <c r="AM10" s="18" t="str">
        <f>IF(ISBLANK('STB Models Tier 2'!G10),"",IF(ISBLANK('STB Models Tier 2'!I10),10,(10-I10)))</f>
        <v/>
      </c>
      <c r="AN10" s="18" t="str">
        <f>IF(ISBLANK('STB Models Tier 2'!G10),"",IF(ISBLANK('STB Models Tier 2'!H10),0,7+(4-H10)/2))</f>
        <v/>
      </c>
      <c r="AO10" s="18" t="str">
        <f>IF(ISBLANK('STB Models Tier 2'!G10),"",'STB Models Tier 2'!I10)</f>
        <v/>
      </c>
      <c r="AP10" s="18" t="str">
        <f>IF(ISBLANK('STB Models Tier 2'!G10),"",(IF(OR(AND(NOT(ISBLANK('STB Models Tier 2'!H10)),ISBLANK('STB Models Tier 2'!AI10)),AND(NOT(ISBLANK('STB Models Tier 2'!I10)),ISBLANK('STB Models Tier 2'!AJ10)),ISBLANK('STB Models Tier 2'!AH10)),"Incomplete",0.365*('STB Models Tier 2'!AG10*AL10+'STB Models Tier 2'!AH10*AM10+'STB Models Tier 2'!AI10*AN10+'STB Models Tier 2'!AJ10*AO10))))</f>
        <v/>
      </c>
      <c r="AQ10" s="17" t="str">
        <f>IF(ISBLANK('STB Models Tier 2'!G10),"",VLOOKUP(G10,'Tier 2 Allowances'!$A$2:$B$6,2,FALSE)+SUM($J10:$AE10))</f>
        <v/>
      </c>
      <c r="AR10" s="76" t="str">
        <f>IF(ISBLANK('STB Models Tier 2'!G10),"",AQ10+'STB Models Tier 2'!AF10)</f>
        <v/>
      </c>
      <c r="AS10" s="76" t="str">
        <f>IF(ISBLANK('STB Models Tier 2'!AK10),"",IF('STB Models Tier 2'!AK10&gt;'Tier 2 Calculations'!AR10,"No","Yes"))</f>
        <v/>
      </c>
      <c r="AT10" s="111" t="str">
        <f>IF(ISBLANK('STB Models Tier 2'!AP10),"",'STB Models Tier 2'!AP10)</f>
        <v/>
      </c>
    </row>
    <row r="11" spans="1:48" ht="16" x14ac:dyDescent="0.2">
      <c r="A11" s="76" t="str">
        <f>IF(ISBLANK('STB Models Tier 2'!A11),"",'STB Models Tier 2'!A11)</f>
        <v/>
      </c>
      <c r="B11" s="17" t="str">
        <f>IF(ISBLANK('STB Models Tier 2'!B11),"",'STB Models Tier 2'!B11)</f>
        <v/>
      </c>
      <c r="C11" s="17" t="str">
        <f>IF(ISBLANK('STB Models Tier 2'!C11),"",'STB Models Tier 2'!C11)</f>
        <v/>
      </c>
      <c r="D11" s="17" t="str">
        <f>IF(ISBLANK('STB Models Tier 2'!D11),"",'STB Models Tier 2'!D11)</f>
        <v/>
      </c>
      <c r="E11" s="17" t="str">
        <f>IF(ISBLANK('STB Models Tier 2'!E11),"",'STB Models Tier 2'!E11)</f>
        <v/>
      </c>
      <c r="F11" s="17" t="str">
        <f>IF(ISBLANK('STB Models Tier 2'!F11),"",'STB Models Tier 2'!F11)</f>
        <v/>
      </c>
      <c r="G11" s="17" t="str">
        <f>IF(ISBLANK('STB Models Tier 2'!G11),"",'STB Models Tier 2'!G11)</f>
        <v/>
      </c>
      <c r="H11" s="17" t="str">
        <f>IF(ISBLANK('STB Models Tier 2'!H11),"",'STB Models Tier 2'!H11)</f>
        <v/>
      </c>
      <c r="I11" s="17" t="str">
        <f>IF(ISBLANK('STB Models Tier 2'!I11),"",'STB Models Tier 2'!I11)</f>
        <v/>
      </c>
      <c r="J11" s="17" t="str">
        <f>IF(AND(NOT(ISBLANK('STB Models Tier 2'!J11)),NOT(ISBLANK(VLOOKUP($G11,'Tier 2 Allowances'!$A$2:$X$6,3,FALSE))),'STB Models Tier 2'!J11&lt;3), 'STB Models Tier 2'!J11*$J$2,"")</f>
        <v/>
      </c>
      <c r="K11" s="17" t="str">
        <f>IF(AND(NOT(ISBLANK('STB Models Tier 2'!K11)),NOT(ISBLANK(VLOOKUP($G11,'Tier 2 Allowances'!$A$2:$X$6,4,FALSE))),'STB Models Tier 2'!K11&lt;3), 'STB Models Tier 2'!K11*$K$2,"")</f>
        <v/>
      </c>
      <c r="L11" s="17" t="str">
        <f>IF(AND(NOT(ISBLANK('STB Models Tier 2'!L11)),NOT(ISBLANK(VLOOKUP($G11,'Tier 2 Allowances'!$A$2:$X$6,5,FALSE))),'STB Models Tier 2'!L11&lt;2), 'STB Models Tier 2'!L11*$L$2,"")</f>
        <v/>
      </c>
      <c r="M11" s="17" t="str">
        <f>IF(AND(NOT(ISBLANK('STB Models Tier 2'!M11)),OR('STB Models Tier 2'!N11=0,ISBLANK('STB Models Tier 2'!N11)),NOT(ISBLANK(VLOOKUP($G11,'Tier 2 Allowances'!$A$2:$X$6,6,FALSE))),'STB Models Tier 2'!M11&lt;2), 'STB Models Tier 2'!M11*$M$2,"")</f>
        <v/>
      </c>
      <c r="N11" s="17" t="str">
        <f>IF(AND(NOT(ISBLANK('STB Models Tier 2'!N11)),NOT(ISBLANK(VLOOKUP($G11,'Tier 2 Allowances'!$A$2:$X$6,7,FALSE))),'STB Models Tier 2'!N11&lt;2), 'STB Models Tier 2'!N11*$N$2,"")</f>
        <v/>
      </c>
      <c r="O11" s="17" t="str">
        <f>IF(AND(NOT(ISBLANK('STB Models Tier 2'!O11)),NOT(ISBLANK(VLOOKUP($G11,'Tier 2 Allowances'!$A$2:$X$6,8,FALSE))),'STB Models Tier 2'!O11&lt;2), 'STB Models Tier 2'!O11*$O$2,"")</f>
        <v/>
      </c>
      <c r="P11" s="17" t="str">
        <f>IF(AND(NOT(ISBLANK('STB Models Tier 2'!P11)),OR(ISBLANK('STB Models Tier 2'!S11),'STB Models Tier 2'!S11=0),NOT(ISBLANK(VLOOKUP($G11,'Tier 2 Allowances'!$A$2:$X$6,9,FALSE))),'STB Models Tier 2'!P11&lt;2), 'STB Models Tier 2'!P11*$P$2,"")</f>
        <v/>
      </c>
      <c r="Q11" s="17" t="str">
        <f>IF(AND(NOT(ISBLANK('STB Models Tier 2'!Q11)),NOT(ISBLANK(VLOOKUP($G11,'Tier 2 Allowances'!$A$2:$X$6,10,FALSE))),'STB Models Tier 2'!Q11&lt;2), 'STB Models Tier 2'!Q11*$Q$2,"")</f>
        <v/>
      </c>
      <c r="R11" s="17" t="str">
        <f>IF(AND(NOT(ISBLANK('STB Models Tier 2'!R11)),OR(ISBLANK('STB Models Tier 2'!S11),'STB Models Tier 2'!S11=0),NOT(ISBLANK(VLOOKUP($G11,'Tier 2 Allowances'!$A$2:$X$6,11,FALSE))),'STB Models Tier 2'!R11&lt;2), 'STB Models Tier 2'!R11*$R$2,"")</f>
        <v/>
      </c>
      <c r="S11" s="17" t="str">
        <f>IF(AND(NOT(ISBLANK('STB Models Tier 2'!S11)),NOT(ISBLANK(VLOOKUP($G11,'Tier 2 Allowances'!$A$2:$X$6,12,FALSE))),'STB Models Tier 2'!S11&lt;2), 'STB Models Tier 2'!S11*$S$2,"")</f>
        <v/>
      </c>
      <c r="T11" s="17" t="str">
        <f>IF(AND(NOT(ISBLANK('STB Models Tier 2'!T11)),NOT(ISBLANK(VLOOKUP($G11,'Tier 2 Allowances'!$A$2:$X$6,13,FALSE))),'STB Models Tier 2'!T11&lt;2), 'STB Models Tier 2'!T11*$T$2,"")</f>
        <v/>
      </c>
      <c r="U11" s="17" t="str">
        <f>IF(AND(NOT(ISBLANK('STB Models Tier 2'!U11)),NOT(ISBLANK(VLOOKUP($G11,'Tier 2 Allowances'!$A$2:$X$6,14,FALSE))),'STB Models Tier 2'!U11&lt;2), 'STB Models Tier 2'!U11*$U$2,"")</f>
        <v/>
      </c>
      <c r="V11" s="17" t="str">
        <f>IF(AND(NOT(ISBLANK('STB Models Tier 2'!V11)),NOT(ISBLANK(VLOOKUP($G11,'Tier 2 Allowances'!$A$2:$X$6,15,FALSE))),'STB Models Tier 2'!V11&lt;2), 'STB Models Tier 2'!V11*$V$2,"")</f>
        <v/>
      </c>
      <c r="W11" s="17" t="str">
        <f>IF(AND(NOT(ISBLANK('STB Models Tier 2'!W11)),NOT(ISBLANK(VLOOKUP($G11,'Tier 2 Allowances'!$A$2:$X$6,16,FALSE))),'STB Models Tier 2'!W11&lt;6), 'STB Models Tier 2'!W11*$W$2,"")</f>
        <v/>
      </c>
      <c r="X11" s="17" t="str">
        <f>IF(AND(NOT(ISBLANK('STB Models Tier 2'!X11)),NOT(ISBLANK(VLOOKUP($G11,'Tier 2 Allowances'!$A$2:$X$6,17,FALSE))),'STB Models Tier 2'!X11&lt;2), 'STB Models Tier 2'!X11*$X$2,"")</f>
        <v/>
      </c>
      <c r="Y11" s="17" t="str">
        <f>IF(AND(NOT(ISBLANK('STB Models Tier 2'!Y11)),NOT(ISBLANK(VLOOKUP($G11,'Tier 2 Allowances'!$A$2:$X$6,18,FALSE))),'STB Models Tier 2'!Y11&lt;11), 'STB Models Tier 2'!Y11*$Y$2,"")</f>
        <v/>
      </c>
      <c r="Z11" s="17" t="str">
        <f>IF(AND(NOT(ISBLANK('STB Models Tier 2'!Z11)),NOT(ISBLANK(VLOOKUP($G11,'Tier 2 Allowances'!$A$2:$X$6,19,FALSE))),'STB Models Tier 2'!Z11&lt;11), 'STB Models Tier 2'!Z11*$Z$2,"")</f>
        <v/>
      </c>
      <c r="AA11" s="17" t="str">
        <f>IF(AND(NOT(ISBLANK('STB Models Tier 2'!AA11)),OR(ISBLANK('STB Models Tier 2'!AB11),'STB Models Tier 2'!AB11=0),NOT(ISBLANK(VLOOKUP($G11,'Tier 2 Allowances'!$A$2:$X$6,20,FALSE))),'STB Models Tier 2'!AA11&lt;2), 'STB Models Tier 2'!AA11*$AA$2,"")</f>
        <v/>
      </c>
      <c r="AB11" s="17" t="str">
        <f>IF(AND(NOT(ISBLANK('STB Models Tier 2'!AB11)),NOT(ISBLANK(VLOOKUP($G11,'Tier 2 Allowances'!$A$2:$X$6,21,FALSE))),'STB Models Tier 2'!AB11&lt;2), 'STB Models Tier 2'!AB11*$AB$2,"")</f>
        <v/>
      </c>
      <c r="AC11" s="17" t="str">
        <f>IF(AND(NOT(ISBLANK('STB Models Tier 2'!AC11)),NOT(ISBLANK(VLOOKUP($G11,'Tier 2 Allowances'!$A$2:$X$6,22,FALSE))),'STB Models Tier 2'!AC11&lt;2), 'STB Models Tier 2'!AC11*$AC$2,"")</f>
        <v/>
      </c>
      <c r="AD11" s="17" t="str">
        <f>IF(AND(NOT(ISBLANK('STB Models Tier 2'!AD11)),NOT(ISBLANK(VLOOKUP($G11,'Tier 2 Allowances'!$A$2:$X$6,23,FALSE))),'STB Models Tier 2'!AD11&lt;2), 'STB Models Tier 2'!AD11*$AD$2,"")</f>
        <v/>
      </c>
      <c r="AE11" s="17" t="str">
        <f>IF(AND(NOT(ISBLANK('STB Models Tier 2'!AE11)),NOT(ISBLANK(VLOOKUP($G11,'Tier 2 Allowances'!$A$2:$X$6,24,FALSE))),'STB Models Tier 2'!AE11&lt;2), 'STB Models Tier 2'!AE11*$AE$2,"")</f>
        <v/>
      </c>
      <c r="AF11" s="76" t="str">
        <f>IF(ISBLANK('STB Models Tier 2'!AF11),"",'STB Models Tier 2'!AF11)</f>
        <v/>
      </c>
      <c r="AG11" s="18" t="str">
        <f>IF(ISBLANK('STB Models Tier 2'!AG11),"",'STB Models Tier 2'!AG11)</f>
        <v/>
      </c>
      <c r="AH11" s="18" t="str">
        <f>IF(ISBLANK('STB Models Tier 2'!AH11),"",'STB Models Tier 2'!AH11)</f>
        <v/>
      </c>
      <c r="AI11" s="18" t="str">
        <f>IF(ISBLANK('STB Models Tier 2'!AI11),"",'STB Models Tier 2'!AI11)</f>
        <v/>
      </c>
      <c r="AJ11" s="18" t="str">
        <f>IF(ISBLANK('STB Models Tier 2'!AJ11),"",'STB Models Tier 2'!AJ11)</f>
        <v/>
      </c>
      <c r="AK11" s="18" t="str">
        <f>IF(ISBLANK('STB Models Tier 2'!AK11),"",'STB Models Tier 2'!AK11)</f>
        <v/>
      </c>
      <c r="AL11" s="18" t="str">
        <f>IF(ISBLANK('STB Models Tier 2'!G11),"",IF(ISBLANK('STB Models Tier 2'!H11), 14, 7-(4-$H11)/2))</f>
        <v/>
      </c>
      <c r="AM11" s="18" t="str">
        <f>IF(ISBLANK('STB Models Tier 2'!G11),"",IF(ISBLANK('STB Models Tier 2'!I11),10,(10-I11)))</f>
        <v/>
      </c>
      <c r="AN11" s="18" t="str">
        <f>IF(ISBLANK('STB Models Tier 2'!G11),"",IF(ISBLANK('STB Models Tier 2'!H11),0,7+(4-H11)/2))</f>
        <v/>
      </c>
      <c r="AO11" s="18" t="str">
        <f>IF(ISBLANK('STB Models Tier 2'!G11),"",'STB Models Tier 2'!I11)</f>
        <v/>
      </c>
      <c r="AP11" s="18" t="str">
        <f>IF(ISBLANK('STB Models Tier 2'!G11),"",(IF(OR(AND(NOT(ISBLANK('STB Models Tier 2'!H11)),ISBLANK('STB Models Tier 2'!AI11)),AND(NOT(ISBLANK('STB Models Tier 2'!I11)),ISBLANK('STB Models Tier 2'!AJ11)),ISBLANK('STB Models Tier 2'!AH11)),"Incomplete",0.365*('STB Models Tier 2'!AG11*AL11+'STB Models Tier 2'!AH11*AM11+'STB Models Tier 2'!AI11*AN11+'STB Models Tier 2'!AJ11*AO11))))</f>
        <v/>
      </c>
      <c r="AQ11" s="17" t="str">
        <f>IF(ISBLANK('STB Models Tier 2'!G11),"",VLOOKUP(G11,'Tier 2 Allowances'!$A$2:$B$6,2,FALSE)+SUM($J11:$AE11))</f>
        <v/>
      </c>
      <c r="AR11" s="76" t="str">
        <f>IF(ISBLANK('STB Models Tier 2'!G11),"",AQ11+'STB Models Tier 2'!AF11)</f>
        <v/>
      </c>
      <c r="AS11" s="76" t="str">
        <f>IF(ISBLANK('STB Models Tier 2'!AK11),"",IF('STB Models Tier 2'!AK11&gt;'Tier 2 Calculations'!AR11,"No","Yes"))</f>
        <v/>
      </c>
      <c r="AT11" s="111" t="str">
        <f>IF(ISBLANK('STB Models Tier 2'!AP11),"",'STB Models Tier 2'!AP11)</f>
        <v/>
      </c>
    </row>
    <row r="12" spans="1:48" ht="16" x14ac:dyDescent="0.2">
      <c r="A12" s="76" t="str">
        <f>IF(ISBLANK('STB Models Tier 2'!A12),"",'STB Models Tier 2'!A12)</f>
        <v/>
      </c>
      <c r="B12" s="17" t="str">
        <f>IF(ISBLANK('STB Models Tier 2'!B12),"",'STB Models Tier 2'!B12)</f>
        <v/>
      </c>
      <c r="C12" s="17" t="str">
        <f>IF(ISBLANK('STB Models Tier 2'!C12),"",'STB Models Tier 2'!C12)</f>
        <v/>
      </c>
      <c r="D12" s="17" t="str">
        <f>IF(ISBLANK('STB Models Tier 2'!D12),"",'STB Models Tier 2'!D12)</f>
        <v/>
      </c>
      <c r="E12" s="17" t="str">
        <f>IF(ISBLANK('STB Models Tier 2'!E12),"",'STB Models Tier 2'!E12)</f>
        <v/>
      </c>
      <c r="F12" s="17" t="str">
        <f>IF(ISBLANK('STB Models Tier 2'!F12),"",'STB Models Tier 2'!F12)</f>
        <v/>
      </c>
      <c r="G12" s="17" t="str">
        <f>IF(ISBLANK('STB Models Tier 2'!G12),"",'STB Models Tier 2'!G12)</f>
        <v/>
      </c>
      <c r="H12" s="17" t="str">
        <f>IF(ISBLANK('STB Models Tier 2'!H12),"",'STB Models Tier 2'!H12)</f>
        <v/>
      </c>
      <c r="I12" s="17" t="str">
        <f>IF(ISBLANK('STB Models Tier 2'!I12),"",'STB Models Tier 2'!I12)</f>
        <v/>
      </c>
      <c r="J12" s="17" t="str">
        <f>IF(AND(NOT(ISBLANK('STB Models Tier 2'!J12)),NOT(ISBLANK(VLOOKUP($G12,'Tier 2 Allowances'!$A$2:$X$6,3,FALSE))),'STB Models Tier 2'!J12&lt;3), 'STB Models Tier 2'!J12*$J$2,"")</f>
        <v/>
      </c>
      <c r="K12" s="17" t="str">
        <f>IF(AND(NOT(ISBLANK('STB Models Tier 2'!K12)),NOT(ISBLANK(VLOOKUP($G12,'Tier 2 Allowances'!$A$2:$X$6,4,FALSE))),'STB Models Tier 2'!K12&lt;3), 'STB Models Tier 2'!K12*$K$2,"")</f>
        <v/>
      </c>
      <c r="L12" s="17" t="str">
        <f>IF(AND(NOT(ISBLANK('STB Models Tier 2'!L12)),NOT(ISBLANK(VLOOKUP($G12,'Tier 2 Allowances'!$A$2:$X$6,5,FALSE))),'STB Models Tier 2'!L12&lt;2), 'STB Models Tier 2'!L12*$L$2,"")</f>
        <v/>
      </c>
      <c r="M12" s="17" t="str">
        <f>IF(AND(NOT(ISBLANK('STB Models Tier 2'!M12)),OR('STB Models Tier 2'!N12=0,ISBLANK('STB Models Tier 2'!N12)),NOT(ISBLANK(VLOOKUP($G12,'Tier 2 Allowances'!$A$2:$X$6,6,FALSE))),'STB Models Tier 2'!M12&lt;2), 'STB Models Tier 2'!M12*$M$2,"")</f>
        <v/>
      </c>
      <c r="N12" s="17" t="str">
        <f>IF(AND(NOT(ISBLANK('STB Models Tier 2'!N12)),NOT(ISBLANK(VLOOKUP($G12,'Tier 2 Allowances'!$A$2:$X$6,7,FALSE))),'STB Models Tier 2'!N12&lt;2), 'STB Models Tier 2'!N12*$N$2,"")</f>
        <v/>
      </c>
      <c r="O12" s="17" t="str">
        <f>IF(AND(NOT(ISBLANK('STB Models Tier 2'!O12)),NOT(ISBLANK(VLOOKUP($G12,'Tier 2 Allowances'!$A$2:$X$6,8,FALSE))),'STB Models Tier 2'!O12&lt;2), 'STB Models Tier 2'!O12*$O$2,"")</f>
        <v/>
      </c>
      <c r="P12" s="17" t="str">
        <f>IF(AND(NOT(ISBLANK('STB Models Tier 2'!P12)),OR(ISBLANK('STB Models Tier 2'!S12),'STB Models Tier 2'!S12=0),NOT(ISBLANK(VLOOKUP($G12,'Tier 2 Allowances'!$A$2:$X$6,9,FALSE))),'STB Models Tier 2'!P12&lt;2), 'STB Models Tier 2'!P12*$P$2,"")</f>
        <v/>
      </c>
      <c r="Q12" s="17" t="str">
        <f>IF(AND(NOT(ISBLANK('STB Models Tier 2'!Q12)),NOT(ISBLANK(VLOOKUP($G12,'Tier 2 Allowances'!$A$2:$X$6,10,FALSE))),'STB Models Tier 2'!Q12&lt;2), 'STB Models Tier 2'!Q12*$Q$2,"")</f>
        <v/>
      </c>
      <c r="R12" s="17" t="str">
        <f>IF(AND(NOT(ISBLANK('STB Models Tier 2'!R12)),OR(ISBLANK('STB Models Tier 2'!S12),'STB Models Tier 2'!S12=0),NOT(ISBLANK(VLOOKUP($G12,'Tier 2 Allowances'!$A$2:$X$6,11,FALSE))),'STB Models Tier 2'!R12&lt;2), 'STB Models Tier 2'!R12*$R$2,"")</f>
        <v/>
      </c>
      <c r="S12" s="17" t="str">
        <f>IF(AND(NOT(ISBLANK('STB Models Tier 2'!S12)),NOT(ISBLANK(VLOOKUP($G12,'Tier 2 Allowances'!$A$2:$X$6,12,FALSE))),'STB Models Tier 2'!S12&lt;2), 'STB Models Tier 2'!S12*$S$2,"")</f>
        <v/>
      </c>
      <c r="T12" s="17" t="str">
        <f>IF(AND(NOT(ISBLANK('STB Models Tier 2'!T12)),NOT(ISBLANK(VLOOKUP($G12,'Tier 2 Allowances'!$A$2:$X$6,13,FALSE))),'STB Models Tier 2'!T12&lt;2), 'STB Models Tier 2'!T12*$T$2,"")</f>
        <v/>
      </c>
      <c r="U12" s="17" t="str">
        <f>IF(AND(NOT(ISBLANK('STB Models Tier 2'!U12)),NOT(ISBLANK(VLOOKUP($G12,'Tier 2 Allowances'!$A$2:$X$6,14,FALSE))),'STB Models Tier 2'!U12&lt;2), 'STB Models Tier 2'!U12*$U$2,"")</f>
        <v/>
      </c>
      <c r="V12" s="17" t="str">
        <f>IF(AND(NOT(ISBLANK('STB Models Tier 2'!V12)),NOT(ISBLANK(VLOOKUP($G12,'Tier 2 Allowances'!$A$2:$X$6,15,FALSE))),'STB Models Tier 2'!V12&lt;2), 'STB Models Tier 2'!V12*$V$2,"")</f>
        <v/>
      </c>
      <c r="W12" s="17" t="str">
        <f>IF(AND(NOT(ISBLANK('STB Models Tier 2'!W12)),NOT(ISBLANK(VLOOKUP($G12,'Tier 2 Allowances'!$A$2:$X$6,16,FALSE))),'STB Models Tier 2'!W12&lt;6), 'STB Models Tier 2'!W12*$W$2,"")</f>
        <v/>
      </c>
      <c r="X12" s="17" t="str">
        <f>IF(AND(NOT(ISBLANK('STB Models Tier 2'!X12)),NOT(ISBLANK(VLOOKUP($G12,'Tier 2 Allowances'!$A$2:$X$6,17,FALSE))),'STB Models Tier 2'!X12&lt;2), 'STB Models Tier 2'!X12*$X$2,"")</f>
        <v/>
      </c>
      <c r="Y12" s="17" t="str">
        <f>IF(AND(NOT(ISBLANK('STB Models Tier 2'!Y12)),NOT(ISBLANK(VLOOKUP($G12,'Tier 2 Allowances'!$A$2:$X$6,18,FALSE))),'STB Models Tier 2'!Y12&lt;11), 'STB Models Tier 2'!Y12*$Y$2,"")</f>
        <v/>
      </c>
      <c r="Z12" s="17" t="str">
        <f>IF(AND(NOT(ISBLANK('STB Models Tier 2'!Z12)),NOT(ISBLANK(VLOOKUP($G12,'Tier 2 Allowances'!$A$2:$X$6,19,FALSE))),'STB Models Tier 2'!Z12&lt;11), 'STB Models Tier 2'!Z12*$Z$2,"")</f>
        <v/>
      </c>
      <c r="AA12" s="17" t="str">
        <f>IF(AND(NOT(ISBLANK('STB Models Tier 2'!AA12)),OR(ISBLANK('STB Models Tier 2'!AB12),'STB Models Tier 2'!AB12=0),NOT(ISBLANK(VLOOKUP($G12,'Tier 2 Allowances'!$A$2:$X$6,20,FALSE))),'STB Models Tier 2'!AA12&lt;2), 'STB Models Tier 2'!AA12*$AA$2,"")</f>
        <v/>
      </c>
      <c r="AB12" s="17" t="str">
        <f>IF(AND(NOT(ISBLANK('STB Models Tier 2'!AB12)),NOT(ISBLANK(VLOOKUP($G12,'Tier 2 Allowances'!$A$2:$X$6,21,FALSE))),'STB Models Tier 2'!AB12&lt;2), 'STB Models Tier 2'!AB12*$AB$2,"")</f>
        <v/>
      </c>
      <c r="AC12" s="17" t="str">
        <f>IF(AND(NOT(ISBLANK('STB Models Tier 2'!AC12)),NOT(ISBLANK(VLOOKUP($G12,'Tier 2 Allowances'!$A$2:$X$6,22,FALSE))),'STB Models Tier 2'!AC12&lt;2), 'STB Models Tier 2'!AC12*$AC$2,"")</f>
        <v/>
      </c>
      <c r="AD12" s="17" t="str">
        <f>IF(AND(NOT(ISBLANK('STB Models Tier 2'!AD12)),NOT(ISBLANK(VLOOKUP($G12,'Tier 2 Allowances'!$A$2:$X$6,23,FALSE))),'STB Models Tier 2'!AD12&lt;2), 'STB Models Tier 2'!AD12*$AD$2,"")</f>
        <v/>
      </c>
      <c r="AE12" s="17" t="str">
        <f>IF(AND(NOT(ISBLANK('STB Models Tier 2'!AE12)),NOT(ISBLANK(VLOOKUP($G12,'Tier 2 Allowances'!$A$2:$X$6,24,FALSE))),'STB Models Tier 2'!AE12&lt;2), 'STB Models Tier 2'!AE12*$AE$2,"")</f>
        <v/>
      </c>
      <c r="AF12" s="76" t="str">
        <f>IF(ISBLANK('STB Models Tier 2'!AF12),"",'STB Models Tier 2'!AF12)</f>
        <v/>
      </c>
      <c r="AG12" s="18" t="str">
        <f>IF(ISBLANK('STB Models Tier 2'!AG12),"",'STB Models Tier 2'!AG12)</f>
        <v/>
      </c>
      <c r="AH12" s="18" t="str">
        <f>IF(ISBLANK('STB Models Tier 2'!AH12),"",'STB Models Tier 2'!AH12)</f>
        <v/>
      </c>
      <c r="AI12" s="18" t="str">
        <f>IF(ISBLANK('STB Models Tier 2'!AI12),"",'STB Models Tier 2'!AI12)</f>
        <v/>
      </c>
      <c r="AJ12" s="18" t="str">
        <f>IF(ISBLANK('STB Models Tier 2'!AJ12),"",'STB Models Tier 2'!AJ12)</f>
        <v/>
      </c>
      <c r="AK12" s="18" t="str">
        <f>IF(ISBLANK('STB Models Tier 2'!AK12),"",'STB Models Tier 2'!AK12)</f>
        <v/>
      </c>
      <c r="AL12" s="18" t="str">
        <f>IF(ISBLANK('STB Models Tier 2'!G12),"",IF(ISBLANK('STB Models Tier 2'!H12), 14, 7-(4-$H12)/2))</f>
        <v/>
      </c>
      <c r="AM12" s="18" t="str">
        <f>IF(ISBLANK('STB Models Tier 2'!G12),"",IF(ISBLANK('STB Models Tier 2'!I12),10,(10-I12)))</f>
        <v/>
      </c>
      <c r="AN12" s="18" t="str">
        <f>IF(ISBLANK('STB Models Tier 2'!G12),"",IF(ISBLANK('STB Models Tier 2'!H12),0,7+(4-H12)/2))</f>
        <v/>
      </c>
      <c r="AO12" s="18" t="str">
        <f>IF(ISBLANK('STB Models Tier 2'!G12),"",'STB Models Tier 2'!I12)</f>
        <v/>
      </c>
      <c r="AP12" s="18" t="str">
        <f>IF(ISBLANK('STB Models Tier 2'!G12),"",(IF(OR(AND(NOT(ISBLANK('STB Models Tier 2'!H12)),ISBLANK('STB Models Tier 2'!AI12)),AND(NOT(ISBLANK('STB Models Tier 2'!I12)),ISBLANK('STB Models Tier 2'!AJ12)),ISBLANK('STB Models Tier 2'!AH12)),"Incomplete",0.365*('STB Models Tier 2'!AG12*AL12+'STB Models Tier 2'!AH12*AM12+'STB Models Tier 2'!AI12*AN12+'STB Models Tier 2'!AJ12*AO12))))</f>
        <v/>
      </c>
      <c r="AQ12" s="17" t="str">
        <f>IF(ISBLANK('STB Models Tier 2'!G12),"",VLOOKUP(G12,'Tier 2 Allowances'!$A$2:$B$6,2,FALSE)+SUM($J12:$AE12))</f>
        <v/>
      </c>
      <c r="AR12" s="76" t="str">
        <f>IF(ISBLANK('STB Models Tier 2'!G12),"",AQ12+'STB Models Tier 2'!AF12)</f>
        <v/>
      </c>
      <c r="AS12" s="76" t="str">
        <f>IF(ISBLANK('STB Models Tier 2'!AK12),"",IF('STB Models Tier 2'!AK12&gt;'Tier 2 Calculations'!AR12,"No","Yes"))</f>
        <v/>
      </c>
      <c r="AT12" s="111" t="str">
        <f>IF(ISBLANK('STB Models Tier 2'!AP12),"",'STB Models Tier 2'!AP12)</f>
        <v/>
      </c>
    </row>
    <row r="13" spans="1:48" ht="16" x14ac:dyDescent="0.2">
      <c r="A13" s="76" t="str">
        <f>IF(ISBLANK('STB Models Tier 2'!A13),"",'STB Models Tier 2'!A13)</f>
        <v/>
      </c>
      <c r="B13" s="17" t="str">
        <f>IF(ISBLANK('STB Models Tier 2'!B13),"",'STB Models Tier 2'!B13)</f>
        <v/>
      </c>
      <c r="C13" s="17" t="str">
        <f>IF(ISBLANK('STB Models Tier 2'!C13),"",'STB Models Tier 2'!C13)</f>
        <v/>
      </c>
      <c r="D13" s="17" t="str">
        <f>IF(ISBLANK('STB Models Tier 2'!D13),"",'STB Models Tier 2'!D13)</f>
        <v/>
      </c>
      <c r="E13" s="17" t="str">
        <f>IF(ISBLANK('STB Models Tier 2'!E13),"",'STB Models Tier 2'!E13)</f>
        <v/>
      </c>
      <c r="F13" s="17" t="str">
        <f>IF(ISBLANK('STB Models Tier 2'!F13),"",'STB Models Tier 2'!F13)</f>
        <v/>
      </c>
      <c r="G13" s="17" t="str">
        <f>IF(ISBLANK('STB Models Tier 2'!G13),"",'STB Models Tier 2'!G13)</f>
        <v/>
      </c>
      <c r="H13" s="17" t="str">
        <f>IF(ISBLANK('STB Models Tier 2'!H13),"",'STB Models Tier 2'!H13)</f>
        <v/>
      </c>
      <c r="I13" s="17" t="str">
        <f>IF(ISBLANK('STB Models Tier 2'!I13),"",'STB Models Tier 2'!I13)</f>
        <v/>
      </c>
      <c r="J13" s="17" t="str">
        <f>IF(AND(NOT(ISBLANK('STB Models Tier 2'!J13)),NOT(ISBLANK(VLOOKUP($G13,'Tier 2 Allowances'!$A$2:$X$6,3,FALSE))),'STB Models Tier 2'!J13&lt;3), 'STB Models Tier 2'!J13*$J$2,"")</f>
        <v/>
      </c>
      <c r="K13" s="17" t="str">
        <f>IF(AND(NOT(ISBLANK('STB Models Tier 2'!K13)),NOT(ISBLANK(VLOOKUP($G13,'Tier 2 Allowances'!$A$2:$X$6,4,FALSE))),'STB Models Tier 2'!K13&lt;3), 'STB Models Tier 2'!K13*$K$2,"")</f>
        <v/>
      </c>
      <c r="L13" s="17" t="str">
        <f>IF(AND(NOT(ISBLANK('STB Models Tier 2'!L13)),NOT(ISBLANK(VLOOKUP($G13,'Tier 2 Allowances'!$A$2:$X$6,5,FALSE))),'STB Models Tier 2'!L13&lt;2), 'STB Models Tier 2'!L13*$L$2,"")</f>
        <v/>
      </c>
      <c r="M13" s="17" t="str">
        <f>IF(AND(NOT(ISBLANK('STB Models Tier 2'!M13)),OR('STB Models Tier 2'!N13=0,ISBLANK('STB Models Tier 2'!N13)),NOT(ISBLANK(VLOOKUP($G13,'Tier 2 Allowances'!$A$2:$X$6,6,FALSE))),'STB Models Tier 2'!M13&lt;2), 'STB Models Tier 2'!M13*$M$2,"")</f>
        <v/>
      </c>
      <c r="N13" s="17" t="str">
        <f>IF(AND(NOT(ISBLANK('STB Models Tier 2'!N13)),NOT(ISBLANK(VLOOKUP($G13,'Tier 2 Allowances'!$A$2:$X$6,7,FALSE))),'STB Models Tier 2'!N13&lt;2), 'STB Models Tier 2'!N13*$N$2,"")</f>
        <v/>
      </c>
      <c r="O13" s="17" t="str">
        <f>IF(AND(NOT(ISBLANK('STB Models Tier 2'!O13)),NOT(ISBLANK(VLOOKUP($G13,'Tier 2 Allowances'!$A$2:$X$6,8,FALSE))),'STB Models Tier 2'!O13&lt;2), 'STB Models Tier 2'!O13*$O$2,"")</f>
        <v/>
      </c>
      <c r="P13" s="17" t="str">
        <f>IF(AND(NOT(ISBLANK('STB Models Tier 2'!P13)),OR(ISBLANK('STB Models Tier 2'!S13),'STB Models Tier 2'!S13=0),NOT(ISBLANK(VLOOKUP($G13,'Tier 2 Allowances'!$A$2:$X$6,9,FALSE))),'STB Models Tier 2'!P13&lt;2), 'STB Models Tier 2'!P13*$P$2,"")</f>
        <v/>
      </c>
      <c r="Q13" s="17" t="str">
        <f>IF(AND(NOT(ISBLANK('STB Models Tier 2'!Q13)),NOT(ISBLANK(VLOOKUP($G13,'Tier 2 Allowances'!$A$2:$X$6,10,FALSE))),'STB Models Tier 2'!Q13&lt;2), 'STB Models Tier 2'!Q13*$Q$2,"")</f>
        <v/>
      </c>
      <c r="R13" s="17" t="str">
        <f>IF(AND(NOT(ISBLANK('STB Models Tier 2'!R13)),OR(ISBLANK('STB Models Tier 2'!S13),'STB Models Tier 2'!S13=0),NOT(ISBLANK(VLOOKUP($G13,'Tier 2 Allowances'!$A$2:$X$6,11,FALSE))),'STB Models Tier 2'!R13&lt;2), 'STB Models Tier 2'!R13*$R$2,"")</f>
        <v/>
      </c>
      <c r="S13" s="17" t="str">
        <f>IF(AND(NOT(ISBLANK('STB Models Tier 2'!S13)),NOT(ISBLANK(VLOOKUP($G13,'Tier 2 Allowances'!$A$2:$X$6,12,FALSE))),'STB Models Tier 2'!S13&lt;2), 'STB Models Tier 2'!S13*$S$2,"")</f>
        <v/>
      </c>
      <c r="T13" s="17" t="str">
        <f>IF(AND(NOT(ISBLANK('STB Models Tier 2'!T13)),NOT(ISBLANK(VLOOKUP($G13,'Tier 2 Allowances'!$A$2:$X$6,13,FALSE))),'STB Models Tier 2'!T13&lt;2), 'STB Models Tier 2'!T13*$T$2,"")</f>
        <v/>
      </c>
      <c r="U13" s="17" t="str">
        <f>IF(AND(NOT(ISBLANK('STB Models Tier 2'!U13)),NOT(ISBLANK(VLOOKUP($G13,'Tier 2 Allowances'!$A$2:$X$6,14,FALSE))),'STB Models Tier 2'!U13&lt;2), 'STB Models Tier 2'!U13*$U$2,"")</f>
        <v/>
      </c>
      <c r="V13" s="17" t="str">
        <f>IF(AND(NOT(ISBLANK('STB Models Tier 2'!V13)),NOT(ISBLANK(VLOOKUP($G13,'Tier 2 Allowances'!$A$2:$X$6,15,FALSE))),'STB Models Tier 2'!V13&lt;2), 'STB Models Tier 2'!V13*$V$2,"")</f>
        <v/>
      </c>
      <c r="W13" s="17" t="str">
        <f>IF(AND(NOT(ISBLANK('STB Models Tier 2'!W13)),NOT(ISBLANK(VLOOKUP($G13,'Tier 2 Allowances'!$A$2:$X$6,16,FALSE))),'STB Models Tier 2'!W13&lt;6), 'STB Models Tier 2'!W13*$W$2,"")</f>
        <v/>
      </c>
      <c r="X13" s="17" t="str">
        <f>IF(AND(NOT(ISBLANK('STB Models Tier 2'!X13)),NOT(ISBLANK(VLOOKUP($G13,'Tier 2 Allowances'!$A$2:$X$6,17,FALSE))),'STB Models Tier 2'!X13&lt;2), 'STB Models Tier 2'!X13*$X$2,"")</f>
        <v/>
      </c>
      <c r="Y13" s="17" t="str">
        <f>IF(AND(NOT(ISBLANK('STB Models Tier 2'!Y13)),NOT(ISBLANK(VLOOKUP($G13,'Tier 2 Allowances'!$A$2:$X$6,18,FALSE))),'STB Models Tier 2'!Y13&lt;11), 'STB Models Tier 2'!Y13*$Y$2,"")</f>
        <v/>
      </c>
      <c r="Z13" s="17" t="str">
        <f>IF(AND(NOT(ISBLANK('STB Models Tier 2'!Z13)),NOT(ISBLANK(VLOOKUP($G13,'Tier 2 Allowances'!$A$2:$X$6,19,FALSE))),'STB Models Tier 2'!Z13&lt;11), 'STB Models Tier 2'!Z13*$Z$2,"")</f>
        <v/>
      </c>
      <c r="AA13" s="17" t="str">
        <f>IF(AND(NOT(ISBLANK('STB Models Tier 2'!AA13)),OR(ISBLANK('STB Models Tier 2'!AB13),'STB Models Tier 2'!AB13=0),NOT(ISBLANK(VLOOKUP($G13,'Tier 2 Allowances'!$A$2:$X$6,20,FALSE))),'STB Models Tier 2'!AA13&lt;2), 'STB Models Tier 2'!AA13*$AA$2,"")</f>
        <v/>
      </c>
      <c r="AB13" s="17" t="str">
        <f>IF(AND(NOT(ISBLANK('STB Models Tier 2'!AB13)),NOT(ISBLANK(VLOOKUP($G13,'Tier 2 Allowances'!$A$2:$X$6,21,FALSE))),'STB Models Tier 2'!AB13&lt;2), 'STB Models Tier 2'!AB13*$AB$2,"")</f>
        <v/>
      </c>
      <c r="AC13" s="17" t="str">
        <f>IF(AND(NOT(ISBLANK('STB Models Tier 2'!AC13)),NOT(ISBLANK(VLOOKUP($G13,'Tier 2 Allowances'!$A$2:$X$6,22,FALSE))),'STB Models Tier 2'!AC13&lt;2), 'STB Models Tier 2'!AC13*$AC$2,"")</f>
        <v/>
      </c>
      <c r="AD13" s="17" t="str">
        <f>IF(AND(NOT(ISBLANK('STB Models Tier 2'!AD13)),NOT(ISBLANK(VLOOKUP($G13,'Tier 2 Allowances'!$A$2:$X$6,23,FALSE))),'STB Models Tier 2'!AD13&lt;2), 'STB Models Tier 2'!AD13*$AD$2,"")</f>
        <v/>
      </c>
      <c r="AE13" s="17" t="str">
        <f>IF(AND(NOT(ISBLANK('STB Models Tier 2'!AE13)),NOT(ISBLANK(VLOOKUP($G13,'Tier 2 Allowances'!$A$2:$X$6,24,FALSE))),'STB Models Tier 2'!AE13&lt;2), 'STB Models Tier 2'!AE13*$AE$2,"")</f>
        <v/>
      </c>
      <c r="AF13" s="76" t="str">
        <f>IF(ISBLANK('STB Models Tier 2'!AF13),"",'STB Models Tier 2'!AF13)</f>
        <v/>
      </c>
      <c r="AG13" s="18" t="str">
        <f>IF(ISBLANK('STB Models Tier 2'!AG13),"",'STB Models Tier 2'!AG13)</f>
        <v/>
      </c>
      <c r="AH13" s="18" t="str">
        <f>IF(ISBLANK('STB Models Tier 2'!AH13),"",'STB Models Tier 2'!AH13)</f>
        <v/>
      </c>
      <c r="AI13" s="18" t="str">
        <f>IF(ISBLANK('STB Models Tier 2'!AI13),"",'STB Models Tier 2'!AI13)</f>
        <v/>
      </c>
      <c r="AJ13" s="18" t="str">
        <f>IF(ISBLANK('STB Models Tier 2'!AJ13),"",'STB Models Tier 2'!AJ13)</f>
        <v/>
      </c>
      <c r="AK13" s="18" t="str">
        <f>IF(ISBLANK('STB Models Tier 2'!AK13),"",'STB Models Tier 2'!AK13)</f>
        <v/>
      </c>
      <c r="AL13" s="18" t="str">
        <f>IF(ISBLANK('STB Models Tier 2'!G13),"",IF(ISBLANK('STB Models Tier 2'!H13), 14, 7-(4-$H13)/2))</f>
        <v/>
      </c>
      <c r="AM13" s="18" t="str">
        <f>IF(ISBLANK('STB Models Tier 2'!G13),"",IF(ISBLANK('STB Models Tier 2'!I13),10,(10-I13)))</f>
        <v/>
      </c>
      <c r="AN13" s="18" t="str">
        <f>IF(ISBLANK('STB Models Tier 2'!G13),"",IF(ISBLANK('STB Models Tier 2'!H13),0,7+(4-H13)/2))</f>
        <v/>
      </c>
      <c r="AO13" s="18" t="str">
        <f>IF(ISBLANK('STB Models Tier 2'!G13),"",'STB Models Tier 2'!I13)</f>
        <v/>
      </c>
      <c r="AP13" s="18" t="str">
        <f>IF(ISBLANK('STB Models Tier 2'!G13),"",(IF(OR(AND(NOT(ISBLANK('STB Models Tier 2'!H13)),ISBLANK('STB Models Tier 2'!AI13)),AND(NOT(ISBLANK('STB Models Tier 2'!I13)),ISBLANK('STB Models Tier 2'!AJ13)),ISBLANK('STB Models Tier 2'!AH13)),"Incomplete",0.365*('STB Models Tier 2'!AG13*AL13+'STB Models Tier 2'!AH13*AM13+'STB Models Tier 2'!AI13*AN13+'STB Models Tier 2'!AJ13*AO13))))</f>
        <v/>
      </c>
      <c r="AQ13" s="17" t="str">
        <f>IF(ISBLANK('STB Models Tier 2'!G13),"",VLOOKUP(G13,'Tier 2 Allowances'!$A$2:$B$6,2,FALSE)+SUM($J13:$AE13))</f>
        <v/>
      </c>
      <c r="AR13" s="76" t="str">
        <f>IF(ISBLANK('STB Models Tier 2'!G13),"",AQ13+'STB Models Tier 2'!AF13)</f>
        <v/>
      </c>
      <c r="AS13" s="76" t="str">
        <f>IF(ISBLANK('STB Models Tier 2'!AK13),"",IF('STB Models Tier 2'!AK13&gt;'Tier 2 Calculations'!AR13,"No","Yes"))</f>
        <v/>
      </c>
      <c r="AT13" s="111" t="str">
        <f>IF(ISBLANK('STB Models Tier 2'!AP13),"",'STB Models Tier 2'!AP13)</f>
        <v/>
      </c>
    </row>
    <row r="14" spans="1:48" ht="16" x14ac:dyDescent="0.2">
      <c r="A14" s="76" t="str">
        <f>IF(ISBLANK('STB Models Tier 2'!A14),"",'STB Models Tier 2'!A14)</f>
        <v/>
      </c>
      <c r="B14" s="17" t="str">
        <f>IF(ISBLANK('STB Models Tier 2'!B14),"",'STB Models Tier 2'!B14)</f>
        <v/>
      </c>
      <c r="C14" s="17" t="str">
        <f>IF(ISBLANK('STB Models Tier 2'!C14),"",'STB Models Tier 2'!C14)</f>
        <v/>
      </c>
      <c r="D14" s="17" t="str">
        <f>IF(ISBLANK('STB Models Tier 2'!D14),"",'STB Models Tier 2'!D14)</f>
        <v/>
      </c>
      <c r="E14" s="17" t="str">
        <f>IF(ISBLANK('STB Models Tier 2'!E14),"",'STB Models Tier 2'!E14)</f>
        <v/>
      </c>
      <c r="F14" s="17" t="str">
        <f>IF(ISBLANK('STB Models Tier 2'!F14),"",'STB Models Tier 2'!F14)</f>
        <v/>
      </c>
      <c r="G14" s="17" t="str">
        <f>IF(ISBLANK('STB Models Tier 2'!G14),"",'STB Models Tier 2'!G14)</f>
        <v/>
      </c>
      <c r="H14" s="17" t="str">
        <f>IF(ISBLANK('STB Models Tier 2'!H14),"",'STB Models Tier 2'!H14)</f>
        <v/>
      </c>
      <c r="I14" s="17" t="str">
        <f>IF(ISBLANK('STB Models Tier 2'!I14),"",'STB Models Tier 2'!I14)</f>
        <v/>
      </c>
      <c r="J14" s="17" t="str">
        <f>IF(AND(NOT(ISBLANK('STB Models Tier 2'!J14)),NOT(ISBLANK(VLOOKUP($G14,'Tier 2 Allowances'!$A$2:$X$6,3,FALSE))),'STB Models Tier 2'!J14&lt;3), 'STB Models Tier 2'!J14*$J$2,"")</f>
        <v/>
      </c>
      <c r="K14" s="17" t="str">
        <f>IF(AND(NOT(ISBLANK('STB Models Tier 2'!K14)),NOT(ISBLANK(VLOOKUP($G14,'Tier 2 Allowances'!$A$2:$X$6,4,FALSE))),'STB Models Tier 2'!K14&lt;3), 'STB Models Tier 2'!K14*$K$2,"")</f>
        <v/>
      </c>
      <c r="L14" s="17" t="str">
        <f>IF(AND(NOT(ISBLANK('STB Models Tier 2'!L14)),NOT(ISBLANK(VLOOKUP($G14,'Tier 2 Allowances'!$A$2:$X$6,5,FALSE))),'STB Models Tier 2'!L14&lt;2), 'STB Models Tier 2'!L14*$L$2,"")</f>
        <v/>
      </c>
      <c r="M14" s="17" t="str">
        <f>IF(AND(NOT(ISBLANK('STB Models Tier 2'!M14)),OR('STB Models Tier 2'!N14=0,ISBLANK('STB Models Tier 2'!N14)),NOT(ISBLANK(VLOOKUP($G14,'Tier 2 Allowances'!$A$2:$X$6,6,FALSE))),'STB Models Tier 2'!M14&lt;2), 'STB Models Tier 2'!M14*$M$2,"")</f>
        <v/>
      </c>
      <c r="N14" s="17" t="str">
        <f>IF(AND(NOT(ISBLANK('STB Models Tier 2'!N14)),NOT(ISBLANK(VLOOKUP($G14,'Tier 2 Allowances'!$A$2:$X$6,7,FALSE))),'STB Models Tier 2'!N14&lt;2), 'STB Models Tier 2'!N14*$N$2,"")</f>
        <v/>
      </c>
      <c r="O14" s="17" t="str">
        <f>IF(AND(NOT(ISBLANK('STB Models Tier 2'!O14)),NOT(ISBLANK(VLOOKUP($G14,'Tier 2 Allowances'!$A$2:$X$6,8,FALSE))),'STB Models Tier 2'!O14&lt;2), 'STB Models Tier 2'!O14*$O$2,"")</f>
        <v/>
      </c>
      <c r="P14" s="17" t="str">
        <f>IF(AND(NOT(ISBLANK('STB Models Tier 2'!P14)),OR(ISBLANK('STB Models Tier 2'!S14),'STB Models Tier 2'!S14=0),NOT(ISBLANK(VLOOKUP($G14,'Tier 2 Allowances'!$A$2:$X$6,9,FALSE))),'STB Models Tier 2'!P14&lt;2), 'STB Models Tier 2'!P14*$P$2,"")</f>
        <v/>
      </c>
      <c r="Q14" s="17" t="str">
        <f>IF(AND(NOT(ISBLANK('STB Models Tier 2'!Q14)),NOT(ISBLANK(VLOOKUP($G14,'Tier 2 Allowances'!$A$2:$X$6,10,FALSE))),'STB Models Tier 2'!Q14&lt;2), 'STB Models Tier 2'!Q14*$Q$2,"")</f>
        <v/>
      </c>
      <c r="R14" s="17" t="str">
        <f>IF(AND(NOT(ISBLANK('STB Models Tier 2'!R14)),OR(ISBLANK('STB Models Tier 2'!S14),'STB Models Tier 2'!S14=0),NOT(ISBLANK(VLOOKUP($G14,'Tier 2 Allowances'!$A$2:$X$6,11,FALSE))),'STB Models Tier 2'!R14&lt;2), 'STB Models Tier 2'!R14*$R$2,"")</f>
        <v/>
      </c>
      <c r="S14" s="17" t="str">
        <f>IF(AND(NOT(ISBLANK('STB Models Tier 2'!S14)),NOT(ISBLANK(VLOOKUP($G14,'Tier 2 Allowances'!$A$2:$X$6,12,FALSE))),'STB Models Tier 2'!S14&lt;2), 'STB Models Tier 2'!S14*$S$2,"")</f>
        <v/>
      </c>
      <c r="T14" s="17" t="str">
        <f>IF(AND(NOT(ISBLANK('STB Models Tier 2'!T14)),NOT(ISBLANK(VLOOKUP($G14,'Tier 2 Allowances'!$A$2:$X$6,13,FALSE))),'STB Models Tier 2'!T14&lt;2), 'STB Models Tier 2'!T14*$T$2,"")</f>
        <v/>
      </c>
      <c r="U14" s="17" t="str">
        <f>IF(AND(NOT(ISBLANK('STB Models Tier 2'!U14)),NOT(ISBLANK(VLOOKUP($G14,'Tier 2 Allowances'!$A$2:$X$6,14,FALSE))),'STB Models Tier 2'!U14&lt;2), 'STB Models Tier 2'!U14*$U$2,"")</f>
        <v/>
      </c>
      <c r="V14" s="17" t="str">
        <f>IF(AND(NOT(ISBLANK('STB Models Tier 2'!V14)),NOT(ISBLANK(VLOOKUP($G14,'Tier 2 Allowances'!$A$2:$X$6,15,FALSE))),'STB Models Tier 2'!V14&lt;2), 'STB Models Tier 2'!V14*$V$2,"")</f>
        <v/>
      </c>
      <c r="W14" s="17" t="str">
        <f>IF(AND(NOT(ISBLANK('STB Models Tier 2'!W14)),NOT(ISBLANK(VLOOKUP($G14,'Tier 2 Allowances'!$A$2:$X$6,16,FALSE))),'STB Models Tier 2'!W14&lt;6), 'STB Models Tier 2'!W14*$W$2,"")</f>
        <v/>
      </c>
      <c r="X14" s="17" t="str">
        <f>IF(AND(NOT(ISBLANK('STB Models Tier 2'!X14)),NOT(ISBLANK(VLOOKUP($G14,'Tier 2 Allowances'!$A$2:$X$6,17,FALSE))),'STB Models Tier 2'!X14&lt;2), 'STB Models Tier 2'!X14*$X$2,"")</f>
        <v/>
      </c>
      <c r="Y14" s="17" t="str">
        <f>IF(AND(NOT(ISBLANK('STB Models Tier 2'!Y14)),NOT(ISBLANK(VLOOKUP($G14,'Tier 2 Allowances'!$A$2:$X$6,18,FALSE))),'STB Models Tier 2'!Y14&lt;11), 'STB Models Tier 2'!Y14*$Y$2,"")</f>
        <v/>
      </c>
      <c r="Z14" s="17" t="str">
        <f>IF(AND(NOT(ISBLANK('STB Models Tier 2'!Z14)),NOT(ISBLANK(VLOOKUP($G14,'Tier 2 Allowances'!$A$2:$X$6,19,FALSE))),'STB Models Tier 2'!Z14&lt;11), 'STB Models Tier 2'!Z14*$Z$2,"")</f>
        <v/>
      </c>
      <c r="AA14" s="17" t="str">
        <f>IF(AND(NOT(ISBLANK('STB Models Tier 2'!AA14)),OR(ISBLANK('STB Models Tier 2'!AB14),'STB Models Tier 2'!AB14=0),NOT(ISBLANK(VLOOKUP($G14,'Tier 2 Allowances'!$A$2:$X$6,20,FALSE))),'STB Models Tier 2'!AA14&lt;2), 'STB Models Tier 2'!AA14*$AA$2,"")</f>
        <v/>
      </c>
      <c r="AB14" s="17" t="str">
        <f>IF(AND(NOT(ISBLANK('STB Models Tier 2'!AB14)),NOT(ISBLANK(VLOOKUP($G14,'Tier 2 Allowances'!$A$2:$X$6,21,FALSE))),'STB Models Tier 2'!AB14&lt;2), 'STB Models Tier 2'!AB14*$AB$2,"")</f>
        <v/>
      </c>
      <c r="AC14" s="17" t="str">
        <f>IF(AND(NOT(ISBLANK('STB Models Tier 2'!AC14)),NOT(ISBLANK(VLOOKUP($G14,'Tier 2 Allowances'!$A$2:$X$6,22,FALSE))),'STB Models Tier 2'!AC14&lt;2), 'STB Models Tier 2'!AC14*$AC$2,"")</f>
        <v/>
      </c>
      <c r="AD14" s="17" t="str">
        <f>IF(AND(NOT(ISBLANK('STB Models Tier 2'!AD14)),NOT(ISBLANK(VLOOKUP($G14,'Tier 2 Allowances'!$A$2:$X$6,23,FALSE))),'STB Models Tier 2'!AD14&lt;2), 'STB Models Tier 2'!AD14*$AD$2,"")</f>
        <v/>
      </c>
      <c r="AE14" s="17" t="str">
        <f>IF(AND(NOT(ISBLANK('STB Models Tier 2'!AE14)),NOT(ISBLANK(VLOOKUP($G14,'Tier 2 Allowances'!$A$2:$X$6,24,FALSE))),'STB Models Tier 2'!AE14&lt;2), 'STB Models Tier 2'!AE14*$AE$2,"")</f>
        <v/>
      </c>
      <c r="AF14" s="76" t="str">
        <f>IF(ISBLANK('STB Models Tier 2'!AF14),"",'STB Models Tier 2'!AF14)</f>
        <v/>
      </c>
      <c r="AG14" s="18" t="str">
        <f>IF(ISBLANK('STB Models Tier 2'!AG14),"",'STB Models Tier 2'!AG14)</f>
        <v/>
      </c>
      <c r="AH14" s="18" t="str">
        <f>IF(ISBLANK('STB Models Tier 2'!AH14),"",'STB Models Tier 2'!AH14)</f>
        <v/>
      </c>
      <c r="AI14" s="18" t="str">
        <f>IF(ISBLANK('STB Models Tier 2'!AI14),"",'STB Models Tier 2'!AI14)</f>
        <v/>
      </c>
      <c r="AJ14" s="18" t="str">
        <f>IF(ISBLANK('STB Models Tier 2'!AJ14),"",'STB Models Tier 2'!AJ14)</f>
        <v/>
      </c>
      <c r="AK14" s="18" t="str">
        <f>IF(ISBLANK('STB Models Tier 2'!AK14),"",'STB Models Tier 2'!AK14)</f>
        <v/>
      </c>
      <c r="AL14" s="18" t="str">
        <f>IF(ISBLANK('STB Models Tier 2'!G14),"",IF(ISBLANK('STB Models Tier 2'!H14), 14, 7-(4-$H14)/2))</f>
        <v/>
      </c>
      <c r="AM14" s="18" t="str">
        <f>IF(ISBLANK('STB Models Tier 2'!G14),"",IF(ISBLANK('STB Models Tier 2'!I14),10,(10-I14)))</f>
        <v/>
      </c>
      <c r="AN14" s="18" t="str">
        <f>IF(ISBLANK('STB Models Tier 2'!G14),"",IF(ISBLANK('STB Models Tier 2'!H14),0,7+(4-H14)/2))</f>
        <v/>
      </c>
      <c r="AO14" s="18" t="str">
        <f>IF(ISBLANK('STB Models Tier 2'!G14),"",'STB Models Tier 2'!I14)</f>
        <v/>
      </c>
      <c r="AP14" s="18" t="str">
        <f>IF(ISBLANK('STB Models Tier 2'!G14),"",(IF(OR(AND(NOT(ISBLANK('STB Models Tier 2'!H14)),ISBLANK('STB Models Tier 2'!AI14)),AND(NOT(ISBLANK('STB Models Tier 2'!I14)),ISBLANK('STB Models Tier 2'!AJ14)),ISBLANK('STB Models Tier 2'!AH14)),"Incomplete",0.365*('STB Models Tier 2'!AG14*AL14+'STB Models Tier 2'!AH14*AM14+'STB Models Tier 2'!AI14*AN14+'STB Models Tier 2'!AJ14*AO14))))</f>
        <v/>
      </c>
      <c r="AQ14" s="17" t="str">
        <f>IF(ISBLANK('STB Models Tier 2'!G14),"",VLOOKUP(G14,'Tier 2 Allowances'!$A$2:$B$6,2,FALSE)+SUM($J14:$AE14))</f>
        <v/>
      </c>
      <c r="AR14" s="76" t="str">
        <f>IF(ISBLANK('STB Models Tier 2'!G14),"",AQ14+'STB Models Tier 2'!AF14)</f>
        <v/>
      </c>
      <c r="AS14" s="76" t="str">
        <f>IF(ISBLANK('STB Models Tier 2'!AK14),"",IF('STB Models Tier 2'!AK14&gt;'Tier 2 Calculations'!AR14,"No","Yes"))</f>
        <v/>
      </c>
      <c r="AT14" s="111" t="str">
        <f>IF(ISBLANK('STB Models Tier 2'!AP14),"",'STB Models Tier 2'!AP14)</f>
        <v/>
      </c>
    </row>
    <row r="15" spans="1:48" ht="16" x14ac:dyDescent="0.2">
      <c r="A15" s="76" t="str">
        <f>IF(ISBLANK('STB Models Tier 2'!A15),"",'STB Models Tier 2'!A15)</f>
        <v/>
      </c>
      <c r="B15" s="17" t="str">
        <f>IF(ISBLANK('STB Models Tier 2'!B15),"",'STB Models Tier 2'!B15)</f>
        <v/>
      </c>
      <c r="C15" s="17" t="str">
        <f>IF(ISBLANK('STB Models Tier 2'!C15),"",'STB Models Tier 2'!C15)</f>
        <v/>
      </c>
      <c r="D15" s="17" t="str">
        <f>IF(ISBLANK('STB Models Tier 2'!D15),"",'STB Models Tier 2'!D15)</f>
        <v/>
      </c>
      <c r="E15" s="17" t="str">
        <f>IF(ISBLANK('STB Models Tier 2'!E15),"",'STB Models Tier 2'!E15)</f>
        <v/>
      </c>
      <c r="F15" s="17" t="str">
        <f>IF(ISBLANK('STB Models Tier 2'!F15),"",'STB Models Tier 2'!F15)</f>
        <v/>
      </c>
      <c r="G15" s="17" t="str">
        <f>IF(ISBLANK('STB Models Tier 2'!G15),"",'STB Models Tier 2'!G15)</f>
        <v/>
      </c>
      <c r="H15" s="17" t="str">
        <f>IF(ISBLANK('STB Models Tier 2'!H15),"",'STB Models Tier 2'!H15)</f>
        <v/>
      </c>
      <c r="I15" s="17" t="str">
        <f>IF(ISBLANK('STB Models Tier 2'!I15),"",'STB Models Tier 2'!I15)</f>
        <v/>
      </c>
      <c r="J15" s="17" t="str">
        <f>IF(AND(NOT(ISBLANK('STB Models Tier 2'!J15)),NOT(ISBLANK(VLOOKUP($G15,'Tier 2 Allowances'!$A$2:$X$6,3,FALSE))),'STB Models Tier 2'!J15&lt;3), 'STB Models Tier 2'!J15*$J$2,"")</f>
        <v/>
      </c>
      <c r="K15" s="17" t="str">
        <f>IF(AND(NOT(ISBLANK('STB Models Tier 2'!K15)),NOT(ISBLANK(VLOOKUP($G15,'Tier 2 Allowances'!$A$2:$X$6,4,FALSE))),'STB Models Tier 2'!K15&lt;3), 'STB Models Tier 2'!K15*$K$2,"")</f>
        <v/>
      </c>
      <c r="L15" s="17" t="str">
        <f>IF(AND(NOT(ISBLANK('STB Models Tier 2'!L15)),NOT(ISBLANK(VLOOKUP($G15,'Tier 2 Allowances'!$A$2:$X$6,5,FALSE))),'STB Models Tier 2'!L15&lt;2), 'STB Models Tier 2'!L15*$L$2,"")</f>
        <v/>
      </c>
      <c r="M15" s="17" t="str">
        <f>IF(AND(NOT(ISBLANK('STB Models Tier 2'!M15)),OR('STB Models Tier 2'!N15=0,ISBLANK('STB Models Tier 2'!N15)),NOT(ISBLANK(VLOOKUP($G15,'Tier 2 Allowances'!$A$2:$X$6,6,FALSE))),'STB Models Tier 2'!M15&lt;2), 'STB Models Tier 2'!M15*$M$2,"")</f>
        <v/>
      </c>
      <c r="N15" s="17" t="str">
        <f>IF(AND(NOT(ISBLANK('STB Models Tier 2'!N15)),NOT(ISBLANK(VLOOKUP($G15,'Tier 2 Allowances'!$A$2:$X$6,7,FALSE))),'STB Models Tier 2'!N15&lt;2), 'STB Models Tier 2'!N15*$N$2,"")</f>
        <v/>
      </c>
      <c r="O15" s="17" t="str">
        <f>IF(AND(NOT(ISBLANK('STB Models Tier 2'!O15)),NOT(ISBLANK(VLOOKUP($G15,'Tier 2 Allowances'!$A$2:$X$6,8,FALSE))),'STB Models Tier 2'!O15&lt;2), 'STB Models Tier 2'!O15*$O$2,"")</f>
        <v/>
      </c>
      <c r="P15" s="17" t="str">
        <f>IF(AND(NOT(ISBLANK('STB Models Tier 2'!P15)),OR(ISBLANK('STB Models Tier 2'!S15),'STB Models Tier 2'!S15=0),NOT(ISBLANK(VLOOKUP($G15,'Tier 2 Allowances'!$A$2:$X$6,9,FALSE))),'STB Models Tier 2'!P15&lt;2), 'STB Models Tier 2'!P15*$P$2,"")</f>
        <v/>
      </c>
      <c r="Q15" s="17" t="str">
        <f>IF(AND(NOT(ISBLANK('STB Models Tier 2'!Q15)),NOT(ISBLANK(VLOOKUP($G15,'Tier 2 Allowances'!$A$2:$X$6,10,FALSE))),'STB Models Tier 2'!Q15&lt;2), 'STB Models Tier 2'!Q15*$Q$2,"")</f>
        <v/>
      </c>
      <c r="R15" s="17" t="str">
        <f>IF(AND(NOT(ISBLANK('STB Models Tier 2'!R15)),OR(ISBLANK('STB Models Tier 2'!S15),'STB Models Tier 2'!S15=0),NOT(ISBLANK(VLOOKUP($G15,'Tier 2 Allowances'!$A$2:$X$6,11,FALSE))),'STB Models Tier 2'!R15&lt;2), 'STB Models Tier 2'!R15*$R$2,"")</f>
        <v/>
      </c>
      <c r="S15" s="17" t="str">
        <f>IF(AND(NOT(ISBLANK('STB Models Tier 2'!S15)),NOT(ISBLANK(VLOOKUP($G15,'Tier 2 Allowances'!$A$2:$X$6,12,FALSE))),'STB Models Tier 2'!S15&lt;2), 'STB Models Tier 2'!S15*$S$2,"")</f>
        <v/>
      </c>
      <c r="T15" s="17" t="str">
        <f>IF(AND(NOT(ISBLANK('STB Models Tier 2'!T15)),NOT(ISBLANK(VLOOKUP($G15,'Tier 2 Allowances'!$A$2:$X$6,13,FALSE))),'STB Models Tier 2'!T15&lt;2), 'STB Models Tier 2'!T15*$T$2,"")</f>
        <v/>
      </c>
      <c r="U15" s="17" t="str">
        <f>IF(AND(NOT(ISBLANK('STB Models Tier 2'!U15)),NOT(ISBLANK(VLOOKUP($G15,'Tier 2 Allowances'!$A$2:$X$6,14,FALSE))),'STB Models Tier 2'!U15&lt;2), 'STB Models Tier 2'!U15*$U$2,"")</f>
        <v/>
      </c>
      <c r="V15" s="17" t="str">
        <f>IF(AND(NOT(ISBLANK('STB Models Tier 2'!V15)),NOT(ISBLANK(VLOOKUP($G15,'Tier 2 Allowances'!$A$2:$X$6,15,FALSE))),'STB Models Tier 2'!V15&lt;2), 'STB Models Tier 2'!V15*$V$2,"")</f>
        <v/>
      </c>
      <c r="W15" s="17" t="str">
        <f>IF(AND(NOT(ISBLANK('STB Models Tier 2'!W15)),NOT(ISBLANK(VLOOKUP($G15,'Tier 2 Allowances'!$A$2:$X$6,16,FALSE))),'STB Models Tier 2'!W15&lt;6), 'STB Models Tier 2'!W15*$W$2,"")</f>
        <v/>
      </c>
      <c r="X15" s="17" t="str">
        <f>IF(AND(NOT(ISBLANK('STB Models Tier 2'!X15)),NOT(ISBLANK(VLOOKUP($G15,'Tier 2 Allowances'!$A$2:$X$6,17,FALSE))),'STB Models Tier 2'!X15&lt;2), 'STB Models Tier 2'!X15*$X$2,"")</f>
        <v/>
      </c>
      <c r="Y15" s="17" t="str">
        <f>IF(AND(NOT(ISBLANK('STB Models Tier 2'!Y15)),NOT(ISBLANK(VLOOKUP($G15,'Tier 2 Allowances'!$A$2:$X$6,18,FALSE))),'STB Models Tier 2'!Y15&lt;11), 'STB Models Tier 2'!Y15*$Y$2,"")</f>
        <v/>
      </c>
      <c r="Z15" s="17" t="str">
        <f>IF(AND(NOT(ISBLANK('STB Models Tier 2'!Z15)),NOT(ISBLANK(VLOOKUP($G15,'Tier 2 Allowances'!$A$2:$X$6,19,FALSE))),'STB Models Tier 2'!Z15&lt;11), 'STB Models Tier 2'!Z15*$Z$2,"")</f>
        <v/>
      </c>
      <c r="AA15" s="17" t="str">
        <f>IF(AND(NOT(ISBLANK('STB Models Tier 2'!AA15)),OR(ISBLANK('STB Models Tier 2'!AB15),'STB Models Tier 2'!AB15=0),NOT(ISBLANK(VLOOKUP($G15,'Tier 2 Allowances'!$A$2:$X$6,20,FALSE))),'STB Models Tier 2'!AA15&lt;2), 'STB Models Tier 2'!AA15*$AA$2,"")</f>
        <v/>
      </c>
      <c r="AB15" s="17" t="str">
        <f>IF(AND(NOT(ISBLANK('STB Models Tier 2'!AB15)),NOT(ISBLANK(VLOOKUP($G15,'Tier 2 Allowances'!$A$2:$X$6,21,FALSE))),'STB Models Tier 2'!AB15&lt;2), 'STB Models Tier 2'!AB15*$AB$2,"")</f>
        <v/>
      </c>
      <c r="AC15" s="17" t="str">
        <f>IF(AND(NOT(ISBLANK('STB Models Tier 2'!AC15)),NOT(ISBLANK(VLOOKUP($G15,'Tier 2 Allowances'!$A$2:$X$6,22,FALSE))),'STB Models Tier 2'!AC15&lt;2), 'STB Models Tier 2'!AC15*$AC$2,"")</f>
        <v/>
      </c>
      <c r="AD15" s="17" t="str">
        <f>IF(AND(NOT(ISBLANK('STB Models Tier 2'!AD15)),NOT(ISBLANK(VLOOKUP($G15,'Tier 2 Allowances'!$A$2:$X$6,23,FALSE))),'STB Models Tier 2'!AD15&lt;2), 'STB Models Tier 2'!AD15*$AD$2,"")</f>
        <v/>
      </c>
      <c r="AE15" s="17" t="str">
        <f>IF(AND(NOT(ISBLANK('STB Models Tier 2'!AE15)),NOT(ISBLANK(VLOOKUP($G15,'Tier 2 Allowances'!$A$2:$X$6,24,FALSE))),'STB Models Tier 2'!AE15&lt;2), 'STB Models Tier 2'!AE15*$AE$2,"")</f>
        <v/>
      </c>
      <c r="AF15" s="76" t="str">
        <f>IF(ISBLANK('STB Models Tier 2'!AF15),"",'STB Models Tier 2'!AF15)</f>
        <v/>
      </c>
      <c r="AG15" s="18" t="str">
        <f>IF(ISBLANK('STB Models Tier 2'!AG15),"",'STB Models Tier 2'!AG15)</f>
        <v/>
      </c>
      <c r="AH15" s="18" t="str">
        <f>IF(ISBLANK('STB Models Tier 2'!AH15),"",'STB Models Tier 2'!AH15)</f>
        <v/>
      </c>
      <c r="AI15" s="18" t="str">
        <f>IF(ISBLANK('STB Models Tier 2'!AI15),"",'STB Models Tier 2'!AI15)</f>
        <v/>
      </c>
      <c r="AJ15" s="18" t="str">
        <f>IF(ISBLANK('STB Models Tier 2'!AJ15),"",'STB Models Tier 2'!AJ15)</f>
        <v/>
      </c>
      <c r="AK15" s="18" t="str">
        <f>IF(ISBLANK('STB Models Tier 2'!AK15),"",'STB Models Tier 2'!AK15)</f>
        <v/>
      </c>
      <c r="AL15" s="18" t="str">
        <f>IF(ISBLANK('STB Models Tier 2'!G15),"",IF(ISBLANK('STB Models Tier 2'!H15), 14, 7-(4-$H15)/2))</f>
        <v/>
      </c>
      <c r="AM15" s="18" t="str">
        <f>IF(ISBLANK('STB Models Tier 2'!G15),"",IF(ISBLANK('STB Models Tier 2'!I15),10,(10-I15)))</f>
        <v/>
      </c>
      <c r="AN15" s="18" t="str">
        <f>IF(ISBLANK('STB Models Tier 2'!G15),"",IF(ISBLANK('STB Models Tier 2'!H15),0,7+(4-H15)/2))</f>
        <v/>
      </c>
      <c r="AO15" s="18" t="str">
        <f>IF(ISBLANK('STB Models Tier 2'!G15),"",'STB Models Tier 2'!I15)</f>
        <v/>
      </c>
      <c r="AP15" s="18" t="str">
        <f>IF(ISBLANK('STB Models Tier 2'!G15),"",(IF(OR(AND(NOT(ISBLANK('STB Models Tier 2'!H15)),ISBLANK('STB Models Tier 2'!AI15)),AND(NOT(ISBLANK('STB Models Tier 2'!I15)),ISBLANK('STB Models Tier 2'!AJ15)),ISBLANK('STB Models Tier 2'!AH15)),"Incomplete",0.365*('STB Models Tier 2'!AG15*AL15+'STB Models Tier 2'!AH15*AM15+'STB Models Tier 2'!AI15*AN15+'STB Models Tier 2'!AJ15*AO15))))</f>
        <v/>
      </c>
      <c r="AQ15" s="17" t="str">
        <f>IF(ISBLANK('STB Models Tier 2'!G15),"",VLOOKUP(G15,'Tier 2 Allowances'!$A$2:$B$6,2,FALSE)+SUM($J15:$AE15))</f>
        <v/>
      </c>
      <c r="AR15" s="76" t="str">
        <f>IF(ISBLANK('STB Models Tier 2'!G15),"",AQ15+'STB Models Tier 2'!AF15)</f>
        <v/>
      </c>
      <c r="AS15" s="76" t="str">
        <f>IF(ISBLANK('STB Models Tier 2'!AK15),"",IF('STB Models Tier 2'!AK15&gt;'Tier 2 Calculations'!AR15,"No","Yes"))</f>
        <v/>
      </c>
      <c r="AT15" s="111" t="str">
        <f>IF(ISBLANK('STB Models Tier 2'!AP15),"",'STB Models Tier 2'!AP15)</f>
        <v/>
      </c>
    </row>
    <row r="16" spans="1:48" ht="16" x14ac:dyDescent="0.2">
      <c r="A16" s="76" t="str">
        <f>IF(ISBLANK('STB Models Tier 2'!A16),"",'STB Models Tier 2'!A16)</f>
        <v/>
      </c>
      <c r="B16" s="17" t="str">
        <f>IF(ISBLANK('STB Models Tier 2'!B16),"",'STB Models Tier 2'!B16)</f>
        <v/>
      </c>
      <c r="C16" s="17" t="str">
        <f>IF(ISBLANK('STB Models Tier 2'!C16),"",'STB Models Tier 2'!C16)</f>
        <v/>
      </c>
      <c r="D16" s="17" t="str">
        <f>IF(ISBLANK('STB Models Tier 2'!D16),"",'STB Models Tier 2'!D16)</f>
        <v/>
      </c>
      <c r="E16" s="17" t="str">
        <f>IF(ISBLANK('STB Models Tier 2'!E16),"",'STB Models Tier 2'!E16)</f>
        <v/>
      </c>
      <c r="F16" s="17" t="str">
        <f>IF(ISBLANK('STB Models Tier 2'!F16),"",'STB Models Tier 2'!F16)</f>
        <v/>
      </c>
      <c r="G16" s="17" t="str">
        <f>IF(ISBLANK('STB Models Tier 2'!G16),"",'STB Models Tier 2'!G16)</f>
        <v/>
      </c>
      <c r="H16" s="17" t="str">
        <f>IF(ISBLANK('STB Models Tier 2'!H16),"",'STB Models Tier 2'!H16)</f>
        <v/>
      </c>
      <c r="I16" s="17" t="str">
        <f>IF(ISBLANK('STB Models Tier 2'!I16),"",'STB Models Tier 2'!I16)</f>
        <v/>
      </c>
      <c r="J16" s="17" t="str">
        <f>IF(AND(NOT(ISBLANK('STB Models Tier 2'!J16)),NOT(ISBLANK(VLOOKUP($G16,'Tier 2 Allowances'!$A$2:$X$6,3,FALSE))),'STB Models Tier 2'!J16&lt;3), 'STB Models Tier 2'!J16*$J$2,"")</f>
        <v/>
      </c>
      <c r="K16" s="17" t="str">
        <f>IF(AND(NOT(ISBLANK('STB Models Tier 2'!K16)),NOT(ISBLANK(VLOOKUP($G16,'Tier 2 Allowances'!$A$2:$X$6,4,FALSE))),'STB Models Tier 2'!K16&lt;3), 'STB Models Tier 2'!K16*$K$2,"")</f>
        <v/>
      </c>
      <c r="L16" s="17" t="str">
        <f>IF(AND(NOT(ISBLANK('STB Models Tier 2'!L16)),NOT(ISBLANK(VLOOKUP($G16,'Tier 2 Allowances'!$A$2:$X$6,5,FALSE))),'STB Models Tier 2'!L16&lt;2), 'STB Models Tier 2'!L16*$L$2,"")</f>
        <v/>
      </c>
      <c r="M16" s="17" t="str">
        <f>IF(AND(NOT(ISBLANK('STB Models Tier 2'!M16)),OR('STB Models Tier 2'!N16=0,ISBLANK('STB Models Tier 2'!N16)),NOT(ISBLANK(VLOOKUP($G16,'Tier 2 Allowances'!$A$2:$X$6,6,FALSE))),'STB Models Tier 2'!M16&lt;2), 'STB Models Tier 2'!M16*$M$2,"")</f>
        <v/>
      </c>
      <c r="N16" s="17" t="str">
        <f>IF(AND(NOT(ISBLANK('STB Models Tier 2'!N16)),NOT(ISBLANK(VLOOKUP($G16,'Tier 2 Allowances'!$A$2:$X$6,7,FALSE))),'STB Models Tier 2'!N16&lt;2), 'STB Models Tier 2'!N16*$N$2,"")</f>
        <v/>
      </c>
      <c r="O16" s="17" t="str">
        <f>IF(AND(NOT(ISBLANK('STB Models Tier 2'!O16)),NOT(ISBLANK(VLOOKUP($G16,'Tier 2 Allowances'!$A$2:$X$6,8,FALSE))),'STB Models Tier 2'!O16&lt;2), 'STB Models Tier 2'!O16*$O$2,"")</f>
        <v/>
      </c>
      <c r="P16" s="17" t="str">
        <f>IF(AND(NOT(ISBLANK('STB Models Tier 2'!P16)),OR(ISBLANK('STB Models Tier 2'!S16),'STB Models Tier 2'!S16=0),NOT(ISBLANK(VLOOKUP($G16,'Tier 2 Allowances'!$A$2:$X$6,9,FALSE))),'STB Models Tier 2'!P16&lt;2), 'STB Models Tier 2'!P16*$P$2,"")</f>
        <v/>
      </c>
      <c r="Q16" s="17" t="str">
        <f>IF(AND(NOT(ISBLANK('STB Models Tier 2'!Q16)),NOT(ISBLANK(VLOOKUP($G16,'Tier 2 Allowances'!$A$2:$X$6,10,FALSE))),'STB Models Tier 2'!Q16&lt;2), 'STB Models Tier 2'!Q16*$Q$2,"")</f>
        <v/>
      </c>
      <c r="R16" s="17" t="str">
        <f>IF(AND(NOT(ISBLANK('STB Models Tier 2'!R16)),OR(ISBLANK('STB Models Tier 2'!S16),'STB Models Tier 2'!S16=0),NOT(ISBLANK(VLOOKUP($G16,'Tier 2 Allowances'!$A$2:$X$6,11,FALSE))),'STB Models Tier 2'!R16&lt;2), 'STB Models Tier 2'!R16*$R$2,"")</f>
        <v/>
      </c>
      <c r="S16" s="17" t="str">
        <f>IF(AND(NOT(ISBLANK('STB Models Tier 2'!S16)),NOT(ISBLANK(VLOOKUP($G16,'Tier 2 Allowances'!$A$2:$X$6,12,FALSE))),'STB Models Tier 2'!S16&lt;2), 'STB Models Tier 2'!S16*$S$2,"")</f>
        <v/>
      </c>
      <c r="T16" s="17" t="str">
        <f>IF(AND(NOT(ISBLANK('STB Models Tier 2'!T16)),NOT(ISBLANK(VLOOKUP($G16,'Tier 2 Allowances'!$A$2:$X$6,13,FALSE))),'STB Models Tier 2'!T16&lt;2), 'STB Models Tier 2'!T16*$T$2,"")</f>
        <v/>
      </c>
      <c r="U16" s="17" t="str">
        <f>IF(AND(NOT(ISBLANK('STB Models Tier 2'!U16)),NOT(ISBLANK(VLOOKUP($G16,'Tier 2 Allowances'!$A$2:$X$6,14,FALSE))),'STB Models Tier 2'!U16&lt;2), 'STB Models Tier 2'!U16*$U$2,"")</f>
        <v/>
      </c>
      <c r="V16" s="17" t="str">
        <f>IF(AND(NOT(ISBLANK('STB Models Tier 2'!V16)),NOT(ISBLANK(VLOOKUP($G16,'Tier 2 Allowances'!$A$2:$X$6,15,FALSE))),'STB Models Tier 2'!V16&lt;2), 'STB Models Tier 2'!V16*$V$2,"")</f>
        <v/>
      </c>
      <c r="W16" s="17" t="str">
        <f>IF(AND(NOT(ISBLANK('STB Models Tier 2'!W16)),NOT(ISBLANK(VLOOKUP($G16,'Tier 2 Allowances'!$A$2:$X$6,16,FALSE))),'STB Models Tier 2'!W16&lt;6), 'STB Models Tier 2'!W16*$W$2,"")</f>
        <v/>
      </c>
      <c r="X16" s="17" t="str">
        <f>IF(AND(NOT(ISBLANK('STB Models Tier 2'!X16)),NOT(ISBLANK(VLOOKUP($G16,'Tier 2 Allowances'!$A$2:$X$6,17,FALSE))),'STB Models Tier 2'!X16&lt;2), 'STB Models Tier 2'!X16*$X$2,"")</f>
        <v/>
      </c>
      <c r="Y16" s="17" t="str">
        <f>IF(AND(NOT(ISBLANK('STB Models Tier 2'!Y16)),NOT(ISBLANK(VLOOKUP($G16,'Tier 2 Allowances'!$A$2:$X$6,18,FALSE))),'STB Models Tier 2'!Y16&lt;11), 'STB Models Tier 2'!Y16*$Y$2,"")</f>
        <v/>
      </c>
      <c r="Z16" s="17" t="str">
        <f>IF(AND(NOT(ISBLANK('STB Models Tier 2'!Z16)),NOT(ISBLANK(VLOOKUP($G16,'Tier 2 Allowances'!$A$2:$X$6,19,FALSE))),'STB Models Tier 2'!Z16&lt;11), 'STB Models Tier 2'!Z16*$Z$2,"")</f>
        <v/>
      </c>
      <c r="AA16" s="17" t="str">
        <f>IF(AND(NOT(ISBLANK('STB Models Tier 2'!AA16)),OR(ISBLANK('STB Models Tier 2'!AB16),'STB Models Tier 2'!AB16=0),NOT(ISBLANK(VLOOKUP($G16,'Tier 2 Allowances'!$A$2:$X$6,20,FALSE))),'STB Models Tier 2'!AA16&lt;2), 'STB Models Tier 2'!AA16*$AA$2,"")</f>
        <v/>
      </c>
      <c r="AB16" s="17" t="str">
        <f>IF(AND(NOT(ISBLANK('STB Models Tier 2'!AB16)),NOT(ISBLANK(VLOOKUP($G16,'Tier 2 Allowances'!$A$2:$X$6,21,FALSE))),'STB Models Tier 2'!AB16&lt;2), 'STB Models Tier 2'!AB16*$AB$2,"")</f>
        <v/>
      </c>
      <c r="AC16" s="17" t="str">
        <f>IF(AND(NOT(ISBLANK('STB Models Tier 2'!AC16)),NOT(ISBLANK(VLOOKUP($G16,'Tier 2 Allowances'!$A$2:$X$6,22,FALSE))),'STB Models Tier 2'!AC16&lt;2), 'STB Models Tier 2'!AC16*$AC$2,"")</f>
        <v/>
      </c>
      <c r="AD16" s="17" t="str">
        <f>IF(AND(NOT(ISBLANK('STB Models Tier 2'!AD16)),NOT(ISBLANK(VLOOKUP($G16,'Tier 2 Allowances'!$A$2:$X$6,23,FALSE))),'STB Models Tier 2'!AD16&lt;2), 'STB Models Tier 2'!AD16*$AD$2,"")</f>
        <v/>
      </c>
      <c r="AE16" s="17" t="str">
        <f>IF(AND(NOT(ISBLANK('STB Models Tier 2'!AE16)),NOT(ISBLANK(VLOOKUP($G16,'Tier 2 Allowances'!$A$2:$X$6,24,FALSE))),'STB Models Tier 2'!AE16&lt;2), 'STB Models Tier 2'!AE16*$AE$2,"")</f>
        <v/>
      </c>
      <c r="AF16" s="76" t="str">
        <f>IF(ISBLANK('STB Models Tier 2'!AF16),"",'STB Models Tier 2'!AF16)</f>
        <v/>
      </c>
      <c r="AG16" s="18" t="str">
        <f>IF(ISBLANK('STB Models Tier 2'!AG16),"",'STB Models Tier 2'!AG16)</f>
        <v/>
      </c>
      <c r="AH16" s="18" t="str">
        <f>IF(ISBLANK('STB Models Tier 2'!AH16),"",'STB Models Tier 2'!AH16)</f>
        <v/>
      </c>
      <c r="AI16" s="18" t="str">
        <f>IF(ISBLANK('STB Models Tier 2'!AI16),"",'STB Models Tier 2'!AI16)</f>
        <v/>
      </c>
      <c r="AJ16" s="18" t="str">
        <f>IF(ISBLANK('STB Models Tier 2'!AJ16),"",'STB Models Tier 2'!AJ16)</f>
        <v/>
      </c>
      <c r="AK16" s="18" t="str">
        <f>IF(ISBLANK('STB Models Tier 2'!AK16),"",'STB Models Tier 2'!AK16)</f>
        <v/>
      </c>
      <c r="AL16" s="18" t="str">
        <f>IF(ISBLANK('STB Models Tier 2'!G16),"",IF(ISBLANK('STB Models Tier 2'!H16), 14, 7-(4-$H16)/2))</f>
        <v/>
      </c>
      <c r="AM16" s="18" t="str">
        <f>IF(ISBLANK('STB Models Tier 2'!G16),"",IF(ISBLANK('STB Models Tier 2'!I16),10,(10-I16)))</f>
        <v/>
      </c>
      <c r="AN16" s="18" t="str">
        <f>IF(ISBLANK('STB Models Tier 2'!G16),"",IF(ISBLANK('STB Models Tier 2'!H16),0,7+(4-H16)/2))</f>
        <v/>
      </c>
      <c r="AO16" s="18" t="str">
        <f>IF(ISBLANK('STB Models Tier 2'!G16),"",'STB Models Tier 2'!I16)</f>
        <v/>
      </c>
      <c r="AP16" s="18" t="str">
        <f>IF(ISBLANK('STB Models Tier 2'!G16),"",(IF(OR(AND(NOT(ISBLANK('STB Models Tier 2'!H16)),ISBLANK('STB Models Tier 2'!AI16)),AND(NOT(ISBLANK('STB Models Tier 2'!I16)),ISBLANK('STB Models Tier 2'!AJ16)),ISBLANK('STB Models Tier 2'!AH16)),"Incomplete",0.365*('STB Models Tier 2'!AG16*AL16+'STB Models Tier 2'!AH16*AM16+'STB Models Tier 2'!AI16*AN16+'STB Models Tier 2'!AJ16*AO16))))</f>
        <v/>
      </c>
      <c r="AQ16" s="17" t="str">
        <f>IF(ISBLANK('STB Models Tier 2'!G16),"",VLOOKUP(G16,'Tier 2 Allowances'!$A$2:$B$6,2,FALSE)+SUM($J16:$AE16))</f>
        <v/>
      </c>
      <c r="AR16" s="76" t="str">
        <f>IF(ISBLANK('STB Models Tier 2'!G16),"",AQ16+'STB Models Tier 2'!AF16)</f>
        <v/>
      </c>
      <c r="AS16" s="76" t="str">
        <f>IF(ISBLANK('STB Models Tier 2'!AK16),"",IF('STB Models Tier 2'!AK16&gt;'Tier 2 Calculations'!AR16,"No","Yes"))</f>
        <v/>
      </c>
      <c r="AT16" s="111" t="str">
        <f>IF(ISBLANK('STB Models Tier 2'!AP16),"",'STB Models Tier 2'!AP16)</f>
        <v/>
      </c>
    </row>
    <row r="17" spans="1:46" ht="16" x14ac:dyDescent="0.2">
      <c r="A17" s="76" t="str">
        <f>IF(ISBLANK('STB Models Tier 2'!A17),"",'STB Models Tier 2'!A17)</f>
        <v/>
      </c>
      <c r="B17" s="17" t="str">
        <f>IF(ISBLANK('STB Models Tier 2'!B17),"",'STB Models Tier 2'!B17)</f>
        <v/>
      </c>
      <c r="C17" s="17" t="str">
        <f>IF(ISBLANK('STB Models Tier 2'!C17),"",'STB Models Tier 2'!C17)</f>
        <v/>
      </c>
      <c r="D17" s="17" t="str">
        <f>IF(ISBLANK('STB Models Tier 2'!D17),"",'STB Models Tier 2'!D17)</f>
        <v/>
      </c>
      <c r="E17" s="17" t="str">
        <f>IF(ISBLANK('STB Models Tier 2'!E17),"",'STB Models Tier 2'!E17)</f>
        <v/>
      </c>
      <c r="F17" s="17" t="str">
        <f>IF(ISBLANK('STB Models Tier 2'!F17),"",'STB Models Tier 2'!F17)</f>
        <v/>
      </c>
      <c r="G17" s="17" t="str">
        <f>IF(ISBLANK('STB Models Tier 2'!G17),"",'STB Models Tier 2'!G17)</f>
        <v/>
      </c>
      <c r="H17" s="17" t="str">
        <f>IF(ISBLANK('STB Models Tier 2'!H17),"",'STB Models Tier 2'!H17)</f>
        <v/>
      </c>
      <c r="I17" s="17" t="str">
        <f>IF(ISBLANK('STB Models Tier 2'!I17),"",'STB Models Tier 2'!I17)</f>
        <v/>
      </c>
      <c r="J17" s="17" t="str">
        <f>IF(AND(NOT(ISBLANK('STB Models Tier 2'!J17)),NOT(ISBLANK(VLOOKUP($G17,'Tier 2 Allowances'!$A$2:$X$6,3,FALSE))),'STB Models Tier 2'!J17&lt;3), 'STB Models Tier 2'!J17*$J$2,"")</f>
        <v/>
      </c>
      <c r="K17" s="17" t="str">
        <f>IF(AND(NOT(ISBLANK('STB Models Tier 2'!K17)),NOT(ISBLANK(VLOOKUP($G17,'Tier 2 Allowances'!$A$2:$X$6,4,FALSE))),'STB Models Tier 2'!K17&lt;3), 'STB Models Tier 2'!K17*$K$2,"")</f>
        <v/>
      </c>
      <c r="L17" s="17" t="str">
        <f>IF(AND(NOT(ISBLANK('STB Models Tier 2'!L17)),NOT(ISBLANK(VLOOKUP($G17,'Tier 2 Allowances'!$A$2:$X$6,5,FALSE))),'STB Models Tier 2'!L17&lt;2), 'STB Models Tier 2'!L17*$L$2,"")</f>
        <v/>
      </c>
      <c r="M17" s="17" t="str">
        <f>IF(AND(NOT(ISBLANK('STB Models Tier 2'!M17)),OR('STB Models Tier 2'!N17=0,ISBLANK('STB Models Tier 2'!N17)),NOT(ISBLANK(VLOOKUP($G17,'Tier 2 Allowances'!$A$2:$X$6,6,FALSE))),'STB Models Tier 2'!M17&lt;2), 'STB Models Tier 2'!M17*$M$2,"")</f>
        <v/>
      </c>
      <c r="N17" s="17" t="str">
        <f>IF(AND(NOT(ISBLANK('STB Models Tier 2'!N17)),NOT(ISBLANK(VLOOKUP($G17,'Tier 2 Allowances'!$A$2:$X$6,7,FALSE))),'STB Models Tier 2'!N17&lt;2), 'STB Models Tier 2'!N17*$N$2,"")</f>
        <v/>
      </c>
      <c r="O17" s="17" t="str">
        <f>IF(AND(NOT(ISBLANK('STB Models Tier 2'!O17)),NOT(ISBLANK(VLOOKUP($G17,'Tier 2 Allowances'!$A$2:$X$6,8,FALSE))),'STB Models Tier 2'!O17&lt;2), 'STB Models Tier 2'!O17*$O$2,"")</f>
        <v/>
      </c>
      <c r="P17" s="17" t="str">
        <f>IF(AND(NOT(ISBLANK('STB Models Tier 2'!P17)),OR(ISBLANK('STB Models Tier 2'!S17),'STB Models Tier 2'!S17=0),NOT(ISBLANK(VLOOKUP($G17,'Tier 2 Allowances'!$A$2:$X$6,9,FALSE))),'STB Models Tier 2'!P17&lt;2), 'STB Models Tier 2'!P17*$P$2,"")</f>
        <v/>
      </c>
      <c r="Q17" s="17" t="str">
        <f>IF(AND(NOT(ISBLANK('STB Models Tier 2'!Q17)),NOT(ISBLANK(VLOOKUP($G17,'Tier 2 Allowances'!$A$2:$X$6,10,FALSE))),'STB Models Tier 2'!Q17&lt;2), 'STB Models Tier 2'!Q17*$Q$2,"")</f>
        <v/>
      </c>
      <c r="R17" s="17" t="str">
        <f>IF(AND(NOT(ISBLANK('STB Models Tier 2'!R17)),OR(ISBLANK('STB Models Tier 2'!S17),'STB Models Tier 2'!S17=0),NOT(ISBLANK(VLOOKUP($G17,'Tier 2 Allowances'!$A$2:$X$6,11,FALSE))),'STB Models Tier 2'!R17&lt;2), 'STB Models Tier 2'!R17*$R$2,"")</f>
        <v/>
      </c>
      <c r="S17" s="17" t="str">
        <f>IF(AND(NOT(ISBLANK('STB Models Tier 2'!S17)),NOT(ISBLANK(VLOOKUP($G17,'Tier 2 Allowances'!$A$2:$X$6,12,FALSE))),'STB Models Tier 2'!S17&lt;2), 'STB Models Tier 2'!S17*$S$2,"")</f>
        <v/>
      </c>
      <c r="T17" s="17" t="str">
        <f>IF(AND(NOT(ISBLANK('STB Models Tier 2'!T17)),NOT(ISBLANK(VLOOKUP($G17,'Tier 2 Allowances'!$A$2:$X$6,13,FALSE))),'STB Models Tier 2'!T17&lt;2), 'STB Models Tier 2'!T17*$T$2,"")</f>
        <v/>
      </c>
      <c r="U17" s="17" t="str">
        <f>IF(AND(NOT(ISBLANK('STB Models Tier 2'!U17)),NOT(ISBLANK(VLOOKUP($G17,'Tier 2 Allowances'!$A$2:$X$6,14,FALSE))),'STB Models Tier 2'!U17&lt;2), 'STB Models Tier 2'!U17*$U$2,"")</f>
        <v/>
      </c>
      <c r="V17" s="17" t="str">
        <f>IF(AND(NOT(ISBLANK('STB Models Tier 2'!V17)),NOT(ISBLANK(VLOOKUP($G17,'Tier 2 Allowances'!$A$2:$X$6,15,FALSE))),'STB Models Tier 2'!V17&lt;2), 'STB Models Tier 2'!V17*$V$2,"")</f>
        <v/>
      </c>
      <c r="W17" s="17" t="str">
        <f>IF(AND(NOT(ISBLANK('STB Models Tier 2'!W17)),NOT(ISBLANK(VLOOKUP($G17,'Tier 2 Allowances'!$A$2:$X$6,16,FALSE))),'STB Models Tier 2'!W17&lt;6), 'STB Models Tier 2'!W17*$W$2,"")</f>
        <v/>
      </c>
      <c r="X17" s="17" t="str">
        <f>IF(AND(NOT(ISBLANK('STB Models Tier 2'!X17)),NOT(ISBLANK(VLOOKUP($G17,'Tier 2 Allowances'!$A$2:$X$6,17,FALSE))),'STB Models Tier 2'!X17&lt;2), 'STB Models Tier 2'!X17*$X$2,"")</f>
        <v/>
      </c>
      <c r="Y17" s="17" t="str">
        <f>IF(AND(NOT(ISBLANK('STB Models Tier 2'!Y17)),NOT(ISBLANK(VLOOKUP($G17,'Tier 2 Allowances'!$A$2:$X$6,18,FALSE))),'STB Models Tier 2'!Y17&lt;11), 'STB Models Tier 2'!Y17*$Y$2,"")</f>
        <v/>
      </c>
      <c r="Z17" s="17" t="str">
        <f>IF(AND(NOT(ISBLANK('STB Models Tier 2'!Z17)),NOT(ISBLANK(VLOOKUP($G17,'Tier 2 Allowances'!$A$2:$X$6,19,FALSE))),'STB Models Tier 2'!Z17&lt;11), 'STB Models Tier 2'!Z17*$Z$2,"")</f>
        <v/>
      </c>
      <c r="AA17" s="17" t="str">
        <f>IF(AND(NOT(ISBLANK('STB Models Tier 2'!AA17)),OR(ISBLANK('STB Models Tier 2'!AB17),'STB Models Tier 2'!AB17=0),NOT(ISBLANK(VLOOKUP($G17,'Tier 2 Allowances'!$A$2:$X$6,20,FALSE))),'STB Models Tier 2'!AA17&lt;2), 'STB Models Tier 2'!AA17*$AA$2,"")</f>
        <v/>
      </c>
      <c r="AB17" s="17" t="str">
        <f>IF(AND(NOT(ISBLANK('STB Models Tier 2'!AB17)),NOT(ISBLANK(VLOOKUP($G17,'Tier 2 Allowances'!$A$2:$X$6,21,FALSE))),'STB Models Tier 2'!AB17&lt;2), 'STB Models Tier 2'!AB17*$AB$2,"")</f>
        <v/>
      </c>
      <c r="AC17" s="17" t="str">
        <f>IF(AND(NOT(ISBLANK('STB Models Tier 2'!AC17)),NOT(ISBLANK(VLOOKUP($G17,'Tier 2 Allowances'!$A$2:$X$6,22,FALSE))),'STB Models Tier 2'!AC17&lt;2), 'STB Models Tier 2'!AC17*$AC$2,"")</f>
        <v/>
      </c>
      <c r="AD17" s="17" t="str">
        <f>IF(AND(NOT(ISBLANK('STB Models Tier 2'!AD17)),NOT(ISBLANK(VLOOKUP($G17,'Tier 2 Allowances'!$A$2:$X$6,23,FALSE))),'STB Models Tier 2'!AD17&lt;2), 'STB Models Tier 2'!AD17*$AD$2,"")</f>
        <v/>
      </c>
      <c r="AE17" s="17" t="str">
        <f>IF(AND(NOT(ISBLANK('STB Models Tier 2'!AE17)),NOT(ISBLANK(VLOOKUP($G17,'Tier 2 Allowances'!$A$2:$X$6,24,FALSE))),'STB Models Tier 2'!AE17&lt;2), 'STB Models Tier 2'!AE17*$AE$2,"")</f>
        <v/>
      </c>
      <c r="AF17" s="76" t="str">
        <f>IF(ISBLANK('STB Models Tier 2'!AF17),"",'STB Models Tier 2'!AF17)</f>
        <v/>
      </c>
      <c r="AG17" s="18" t="str">
        <f>IF(ISBLANK('STB Models Tier 2'!AG17),"",'STB Models Tier 2'!AG17)</f>
        <v/>
      </c>
      <c r="AH17" s="18" t="str">
        <f>IF(ISBLANK('STB Models Tier 2'!AH17),"",'STB Models Tier 2'!AH17)</f>
        <v/>
      </c>
      <c r="AI17" s="18" t="str">
        <f>IF(ISBLANK('STB Models Tier 2'!AI17),"",'STB Models Tier 2'!AI17)</f>
        <v/>
      </c>
      <c r="AJ17" s="18" t="str">
        <f>IF(ISBLANK('STB Models Tier 2'!AJ17),"",'STB Models Tier 2'!AJ17)</f>
        <v/>
      </c>
      <c r="AK17" s="18" t="str">
        <f>IF(ISBLANK('STB Models Tier 2'!AK17),"",'STB Models Tier 2'!AK17)</f>
        <v/>
      </c>
      <c r="AL17" s="18" t="str">
        <f>IF(ISBLANK('STB Models Tier 2'!G17),"",IF(ISBLANK('STB Models Tier 2'!H17), 14, 7-(4-$H17)/2))</f>
        <v/>
      </c>
      <c r="AM17" s="18" t="str">
        <f>IF(ISBLANK('STB Models Tier 2'!G17),"",IF(ISBLANK('STB Models Tier 2'!I17),10,(10-I17)))</f>
        <v/>
      </c>
      <c r="AN17" s="18" t="str">
        <f>IF(ISBLANK('STB Models Tier 2'!G17),"",IF(ISBLANK('STB Models Tier 2'!H17),0,7+(4-H17)/2))</f>
        <v/>
      </c>
      <c r="AO17" s="18" t="str">
        <f>IF(ISBLANK('STB Models Tier 2'!G17),"",'STB Models Tier 2'!I17)</f>
        <v/>
      </c>
      <c r="AP17" s="18" t="str">
        <f>IF(ISBLANK('STB Models Tier 2'!G17),"",(IF(OR(AND(NOT(ISBLANK('STB Models Tier 2'!H17)),ISBLANK('STB Models Tier 2'!AI17)),AND(NOT(ISBLANK('STB Models Tier 2'!I17)),ISBLANK('STB Models Tier 2'!AJ17)),ISBLANK('STB Models Tier 2'!AH17)),"Incomplete",0.365*('STB Models Tier 2'!AG17*AL17+'STB Models Tier 2'!AH17*AM17+'STB Models Tier 2'!AI17*AN17+'STB Models Tier 2'!AJ17*AO17))))</f>
        <v/>
      </c>
      <c r="AQ17" s="17" t="str">
        <f>IF(ISBLANK('STB Models Tier 2'!G17),"",VLOOKUP(G17,'Tier 2 Allowances'!$A$2:$B$6,2,FALSE)+SUM($J17:$AE17))</f>
        <v/>
      </c>
      <c r="AR17" s="76" t="str">
        <f>IF(ISBLANK('STB Models Tier 2'!G17),"",AQ17+'STB Models Tier 2'!AF17)</f>
        <v/>
      </c>
      <c r="AS17" s="76" t="str">
        <f>IF(ISBLANK('STB Models Tier 2'!AK17),"",IF('STB Models Tier 2'!AK17&gt;'Tier 2 Calculations'!AR17,"No","Yes"))</f>
        <v/>
      </c>
      <c r="AT17" s="111" t="str">
        <f>IF(ISBLANK('STB Models Tier 2'!AP17),"",'STB Models Tier 2'!AP17)</f>
        <v/>
      </c>
    </row>
    <row r="18" spans="1:46" ht="16" x14ac:dyDescent="0.2">
      <c r="A18" s="76" t="str">
        <f>IF(ISBLANK('STB Models Tier 2'!A18),"",'STB Models Tier 2'!A18)</f>
        <v/>
      </c>
      <c r="B18" s="17" t="str">
        <f>IF(ISBLANK('STB Models Tier 2'!B18),"",'STB Models Tier 2'!B18)</f>
        <v/>
      </c>
      <c r="C18" s="17" t="str">
        <f>IF(ISBLANK('STB Models Tier 2'!C18),"",'STB Models Tier 2'!C18)</f>
        <v/>
      </c>
      <c r="D18" s="17" t="str">
        <f>IF(ISBLANK('STB Models Tier 2'!D18),"",'STB Models Tier 2'!D18)</f>
        <v/>
      </c>
      <c r="E18" s="17" t="str">
        <f>IF(ISBLANK('STB Models Tier 2'!E18),"",'STB Models Tier 2'!E18)</f>
        <v/>
      </c>
      <c r="F18" s="17" t="str">
        <f>IF(ISBLANK('STB Models Tier 2'!F18),"",'STB Models Tier 2'!F18)</f>
        <v/>
      </c>
      <c r="G18" s="17" t="str">
        <f>IF(ISBLANK('STB Models Tier 2'!G18),"",'STB Models Tier 2'!G18)</f>
        <v/>
      </c>
      <c r="H18" s="17" t="str">
        <f>IF(ISBLANK('STB Models Tier 2'!H18),"",'STB Models Tier 2'!H18)</f>
        <v/>
      </c>
      <c r="I18" s="17" t="str">
        <f>IF(ISBLANK('STB Models Tier 2'!I18),"",'STB Models Tier 2'!I18)</f>
        <v/>
      </c>
      <c r="J18" s="17" t="str">
        <f>IF(AND(NOT(ISBLANK('STB Models Tier 2'!J18)),NOT(ISBLANK(VLOOKUP($G18,'Tier 2 Allowances'!$A$2:$X$6,3,FALSE))),'STB Models Tier 2'!J18&lt;3), 'STB Models Tier 2'!J18*$J$2,"")</f>
        <v/>
      </c>
      <c r="K18" s="17" t="str">
        <f>IF(AND(NOT(ISBLANK('STB Models Tier 2'!K18)),NOT(ISBLANK(VLOOKUP($G18,'Tier 2 Allowances'!$A$2:$X$6,4,FALSE))),'STB Models Tier 2'!K18&lt;3), 'STB Models Tier 2'!K18*$K$2,"")</f>
        <v/>
      </c>
      <c r="L18" s="17" t="str">
        <f>IF(AND(NOT(ISBLANK('STB Models Tier 2'!L18)),NOT(ISBLANK(VLOOKUP($G18,'Tier 2 Allowances'!$A$2:$X$6,5,FALSE))),'STB Models Tier 2'!L18&lt;2), 'STB Models Tier 2'!L18*$L$2,"")</f>
        <v/>
      </c>
      <c r="M18" s="17" t="str">
        <f>IF(AND(NOT(ISBLANK('STB Models Tier 2'!M18)),OR('STB Models Tier 2'!N18=0,ISBLANK('STB Models Tier 2'!N18)),NOT(ISBLANK(VLOOKUP($G18,'Tier 2 Allowances'!$A$2:$X$6,6,FALSE))),'STB Models Tier 2'!M18&lt;2), 'STB Models Tier 2'!M18*$M$2,"")</f>
        <v/>
      </c>
      <c r="N18" s="17" t="str">
        <f>IF(AND(NOT(ISBLANK('STB Models Tier 2'!N18)),NOT(ISBLANK(VLOOKUP($G18,'Tier 2 Allowances'!$A$2:$X$6,7,FALSE))),'STB Models Tier 2'!N18&lt;2), 'STB Models Tier 2'!N18*$N$2,"")</f>
        <v/>
      </c>
      <c r="O18" s="17" t="str">
        <f>IF(AND(NOT(ISBLANK('STB Models Tier 2'!O18)),NOT(ISBLANK(VLOOKUP($G18,'Tier 2 Allowances'!$A$2:$X$6,8,FALSE))),'STB Models Tier 2'!O18&lt;2), 'STB Models Tier 2'!O18*$O$2,"")</f>
        <v/>
      </c>
      <c r="P18" s="17" t="str">
        <f>IF(AND(NOT(ISBLANK('STB Models Tier 2'!P18)),OR(ISBLANK('STB Models Tier 2'!S18),'STB Models Tier 2'!S18=0),NOT(ISBLANK(VLOOKUP($G18,'Tier 2 Allowances'!$A$2:$X$6,9,FALSE))),'STB Models Tier 2'!P18&lt;2), 'STB Models Tier 2'!P18*$P$2,"")</f>
        <v/>
      </c>
      <c r="Q18" s="17" t="str">
        <f>IF(AND(NOT(ISBLANK('STB Models Tier 2'!Q18)),NOT(ISBLANK(VLOOKUP($G18,'Tier 2 Allowances'!$A$2:$X$6,10,FALSE))),'STB Models Tier 2'!Q18&lt;2), 'STB Models Tier 2'!Q18*$Q$2,"")</f>
        <v/>
      </c>
      <c r="R18" s="17" t="str">
        <f>IF(AND(NOT(ISBLANK('STB Models Tier 2'!R18)),OR(ISBLANK('STB Models Tier 2'!S18),'STB Models Tier 2'!S18=0),NOT(ISBLANK(VLOOKUP($G18,'Tier 2 Allowances'!$A$2:$X$6,11,FALSE))),'STB Models Tier 2'!R18&lt;2), 'STB Models Tier 2'!R18*$R$2,"")</f>
        <v/>
      </c>
      <c r="S18" s="17" t="str">
        <f>IF(AND(NOT(ISBLANK('STB Models Tier 2'!S18)),NOT(ISBLANK(VLOOKUP($G18,'Tier 2 Allowances'!$A$2:$X$6,12,FALSE))),'STB Models Tier 2'!S18&lt;2), 'STB Models Tier 2'!S18*$S$2,"")</f>
        <v/>
      </c>
      <c r="T18" s="17" t="str">
        <f>IF(AND(NOT(ISBLANK('STB Models Tier 2'!T18)),NOT(ISBLANK(VLOOKUP($G18,'Tier 2 Allowances'!$A$2:$X$6,13,FALSE))),'STB Models Tier 2'!T18&lt;2), 'STB Models Tier 2'!T18*$T$2,"")</f>
        <v/>
      </c>
      <c r="U18" s="17" t="str">
        <f>IF(AND(NOT(ISBLANK('STB Models Tier 2'!U18)),NOT(ISBLANK(VLOOKUP($G18,'Tier 2 Allowances'!$A$2:$X$6,14,FALSE))),'STB Models Tier 2'!U18&lt;2), 'STB Models Tier 2'!U18*$U$2,"")</f>
        <v/>
      </c>
      <c r="V18" s="17" t="str">
        <f>IF(AND(NOT(ISBLANK('STB Models Tier 2'!V18)),NOT(ISBLANK(VLOOKUP($G18,'Tier 2 Allowances'!$A$2:$X$6,15,FALSE))),'STB Models Tier 2'!V18&lt;2), 'STB Models Tier 2'!V18*$V$2,"")</f>
        <v/>
      </c>
      <c r="W18" s="17" t="str">
        <f>IF(AND(NOT(ISBLANK('STB Models Tier 2'!W18)),NOT(ISBLANK(VLOOKUP($G18,'Tier 2 Allowances'!$A$2:$X$6,16,FALSE))),'STB Models Tier 2'!W18&lt;6), 'STB Models Tier 2'!W18*$W$2,"")</f>
        <v/>
      </c>
      <c r="X18" s="17" t="str">
        <f>IF(AND(NOT(ISBLANK('STB Models Tier 2'!X18)),NOT(ISBLANK(VLOOKUP($G18,'Tier 2 Allowances'!$A$2:$X$6,17,FALSE))),'STB Models Tier 2'!X18&lt;2), 'STB Models Tier 2'!X18*$X$2,"")</f>
        <v/>
      </c>
      <c r="Y18" s="17" t="str">
        <f>IF(AND(NOT(ISBLANK('STB Models Tier 2'!Y18)),NOT(ISBLANK(VLOOKUP($G18,'Tier 2 Allowances'!$A$2:$X$6,18,FALSE))),'STB Models Tier 2'!Y18&lt;11), 'STB Models Tier 2'!Y18*$Y$2,"")</f>
        <v/>
      </c>
      <c r="Z18" s="17" t="str">
        <f>IF(AND(NOT(ISBLANK('STB Models Tier 2'!Z18)),NOT(ISBLANK(VLOOKUP($G18,'Tier 2 Allowances'!$A$2:$X$6,19,FALSE))),'STB Models Tier 2'!Z18&lt;11), 'STB Models Tier 2'!Z18*$Z$2,"")</f>
        <v/>
      </c>
      <c r="AA18" s="17" t="str">
        <f>IF(AND(NOT(ISBLANK('STB Models Tier 2'!AA18)),OR(ISBLANK('STB Models Tier 2'!AB18),'STB Models Tier 2'!AB18=0),NOT(ISBLANK(VLOOKUP($G18,'Tier 2 Allowances'!$A$2:$X$6,20,FALSE))),'STB Models Tier 2'!AA18&lt;2), 'STB Models Tier 2'!AA18*$AA$2,"")</f>
        <v/>
      </c>
      <c r="AB18" s="17" t="str">
        <f>IF(AND(NOT(ISBLANK('STB Models Tier 2'!AB18)),NOT(ISBLANK(VLOOKUP($G18,'Tier 2 Allowances'!$A$2:$X$6,21,FALSE))),'STB Models Tier 2'!AB18&lt;2), 'STB Models Tier 2'!AB18*$AB$2,"")</f>
        <v/>
      </c>
      <c r="AC18" s="17" t="str">
        <f>IF(AND(NOT(ISBLANK('STB Models Tier 2'!AC18)),NOT(ISBLANK(VLOOKUP($G18,'Tier 2 Allowances'!$A$2:$X$6,22,FALSE))),'STB Models Tier 2'!AC18&lt;2), 'STB Models Tier 2'!AC18*$AC$2,"")</f>
        <v/>
      </c>
      <c r="AD18" s="17" t="str">
        <f>IF(AND(NOT(ISBLANK('STB Models Tier 2'!AD18)),NOT(ISBLANK(VLOOKUP($G18,'Tier 2 Allowances'!$A$2:$X$6,23,FALSE))),'STB Models Tier 2'!AD18&lt;2), 'STB Models Tier 2'!AD18*$AD$2,"")</f>
        <v/>
      </c>
      <c r="AE18" s="17" t="str">
        <f>IF(AND(NOT(ISBLANK('STB Models Tier 2'!AE18)),NOT(ISBLANK(VLOOKUP($G18,'Tier 2 Allowances'!$A$2:$X$6,24,FALSE))),'STB Models Tier 2'!AE18&lt;2), 'STB Models Tier 2'!AE18*$AE$2,"")</f>
        <v/>
      </c>
      <c r="AF18" s="76" t="str">
        <f>IF(ISBLANK('STB Models Tier 2'!AF18),"",'STB Models Tier 2'!AF18)</f>
        <v/>
      </c>
      <c r="AG18" s="18" t="str">
        <f>IF(ISBLANK('STB Models Tier 2'!AG18),"",'STB Models Tier 2'!AG18)</f>
        <v/>
      </c>
      <c r="AH18" s="18" t="str">
        <f>IF(ISBLANK('STB Models Tier 2'!AH18),"",'STB Models Tier 2'!AH18)</f>
        <v/>
      </c>
      <c r="AI18" s="18" t="str">
        <f>IF(ISBLANK('STB Models Tier 2'!AI18),"",'STB Models Tier 2'!AI18)</f>
        <v/>
      </c>
      <c r="AJ18" s="18" t="str">
        <f>IF(ISBLANK('STB Models Tier 2'!AJ18),"",'STB Models Tier 2'!AJ18)</f>
        <v/>
      </c>
      <c r="AK18" s="18" t="str">
        <f>IF(ISBLANK('STB Models Tier 2'!AK18),"",'STB Models Tier 2'!AK18)</f>
        <v/>
      </c>
      <c r="AL18" s="18" t="str">
        <f>IF(ISBLANK('STB Models Tier 2'!G18),"",IF(ISBLANK('STB Models Tier 2'!H18), 14, 7-(4-$H18)/2))</f>
        <v/>
      </c>
      <c r="AM18" s="18" t="str">
        <f>IF(ISBLANK('STB Models Tier 2'!G18),"",IF(ISBLANK('STB Models Tier 2'!I18),10,(10-I18)))</f>
        <v/>
      </c>
      <c r="AN18" s="18" t="str">
        <f>IF(ISBLANK('STB Models Tier 2'!G18),"",IF(ISBLANK('STB Models Tier 2'!H18),0,7+(4-H18)/2))</f>
        <v/>
      </c>
      <c r="AO18" s="18" t="str">
        <f>IF(ISBLANK('STB Models Tier 2'!G18),"",'STB Models Tier 2'!I18)</f>
        <v/>
      </c>
      <c r="AP18" s="18" t="str">
        <f>IF(ISBLANK('STB Models Tier 2'!G18),"",(IF(OR(AND(NOT(ISBLANK('STB Models Tier 2'!H18)),ISBLANK('STB Models Tier 2'!AI18)),AND(NOT(ISBLANK('STB Models Tier 2'!I18)),ISBLANK('STB Models Tier 2'!AJ18)),ISBLANK('STB Models Tier 2'!AH18)),"Incomplete",0.365*('STB Models Tier 2'!AG18*AL18+'STB Models Tier 2'!AH18*AM18+'STB Models Tier 2'!AI18*AN18+'STB Models Tier 2'!AJ18*AO18))))</f>
        <v/>
      </c>
      <c r="AQ18" s="17" t="str">
        <f>IF(ISBLANK('STB Models Tier 2'!G18),"",VLOOKUP(G18,'Tier 2 Allowances'!$A$2:$B$6,2,FALSE)+SUM($J18:$AE18))</f>
        <v/>
      </c>
      <c r="AR18" s="76" t="str">
        <f>IF(ISBLANK('STB Models Tier 2'!G18),"",AQ18+'STB Models Tier 2'!AF18)</f>
        <v/>
      </c>
      <c r="AS18" s="76" t="str">
        <f>IF(ISBLANK('STB Models Tier 2'!AK18),"",IF('STB Models Tier 2'!AK18&gt;'Tier 2 Calculations'!AR18,"No","Yes"))</f>
        <v/>
      </c>
      <c r="AT18" s="111" t="str">
        <f>IF(ISBLANK('STB Models Tier 2'!AP18),"",'STB Models Tier 2'!AP18)</f>
        <v/>
      </c>
    </row>
    <row r="19" spans="1:46" ht="16" x14ac:dyDescent="0.2">
      <c r="A19" s="76" t="str">
        <f>IF(ISBLANK('STB Models Tier 2'!A19),"",'STB Models Tier 2'!A19)</f>
        <v/>
      </c>
      <c r="B19" s="17" t="str">
        <f>IF(ISBLANK('STB Models Tier 2'!B19),"",'STB Models Tier 2'!B19)</f>
        <v/>
      </c>
      <c r="C19" s="17" t="str">
        <f>IF(ISBLANK('STB Models Tier 2'!C19),"",'STB Models Tier 2'!C19)</f>
        <v/>
      </c>
      <c r="D19" s="17" t="str">
        <f>IF(ISBLANK('STB Models Tier 2'!D19),"",'STB Models Tier 2'!D19)</f>
        <v/>
      </c>
      <c r="E19" s="17" t="str">
        <f>IF(ISBLANK('STB Models Tier 2'!E19),"",'STB Models Tier 2'!E19)</f>
        <v/>
      </c>
      <c r="F19" s="17" t="str">
        <f>IF(ISBLANK('STB Models Tier 2'!F19),"",'STB Models Tier 2'!F19)</f>
        <v/>
      </c>
      <c r="G19" s="17" t="str">
        <f>IF(ISBLANK('STB Models Tier 2'!G19),"",'STB Models Tier 2'!G19)</f>
        <v/>
      </c>
      <c r="H19" s="17" t="str">
        <f>IF(ISBLANK('STB Models Tier 2'!H19),"",'STB Models Tier 2'!H19)</f>
        <v/>
      </c>
      <c r="I19" s="17" t="str">
        <f>IF(ISBLANK('STB Models Tier 2'!I19),"",'STB Models Tier 2'!I19)</f>
        <v/>
      </c>
      <c r="J19" s="17" t="str">
        <f>IF(AND(NOT(ISBLANK('STB Models Tier 2'!J19)),NOT(ISBLANK(VLOOKUP($G19,'Tier 2 Allowances'!$A$2:$X$6,3,FALSE))),'STB Models Tier 2'!J19&lt;3), 'STB Models Tier 2'!J19*$J$2,"")</f>
        <v/>
      </c>
      <c r="K19" s="17" t="str">
        <f>IF(AND(NOT(ISBLANK('STB Models Tier 2'!K19)),NOT(ISBLANK(VLOOKUP($G19,'Tier 2 Allowances'!$A$2:$X$6,4,FALSE))),'STB Models Tier 2'!K19&lt;3), 'STB Models Tier 2'!K19*$K$2,"")</f>
        <v/>
      </c>
      <c r="L19" s="17" t="str">
        <f>IF(AND(NOT(ISBLANK('STB Models Tier 2'!L19)),NOT(ISBLANK(VLOOKUP($G19,'Tier 2 Allowances'!$A$2:$X$6,5,FALSE))),'STB Models Tier 2'!L19&lt;2), 'STB Models Tier 2'!L19*$L$2,"")</f>
        <v/>
      </c>
      <c r="M19" s="17" t="str">
        <f>IF(AND(NOT(ISBLANK('STB Models Tier 2'!M19)),OR('STB Models Tier 2'!N19=0,ISBLANK('STB Models Tier 2'!N19)),NOT(ISBLANK(VLOOKUP($G19,'Tier 2 Allowances'!$A$2:$X$6,6,FALSE))),'STB Models Tier 2'!M19&lt;2), 'STB Models Tier 2'!M19*$M$2,"")</f>
        <v/>
      </c>
      <c r="N19" s="17" t="str">
        <f>IF(AND(NOT(ISBLANK('STB Models Tier 2'!N19)),NOT(ISBLANK(VLOOKUP($G19,'Tier 2 Allowances'!$A$2:$X$6,7,FALSE))),'STB Models Tier 2'!N19&lt;2), 'STB Models Tier 2'!N19*$N$2,"")</f>
        <v/>
      </c>
      <c r="O19" s="17" t="str">
        <f>IF(AND(NOT(ISBLANK('STB Models Tier 2'!O19)),NOT(ISBLANK(VLOOKUP($G19,'Tier 2 Allowances'!$A$2:$X$6,8,FALSE))),'STB Models Tier 2'!O19&lt;2), 'STB Models Tier 2'!O19*$O$2,"")</f>
        <v/>
      </c>
      <c r="P19" s="17" t="str">
        <f>IF(AND(NOT(ISBLANK('STB Models Tier 2'!P19)),OR(ISBLANK('STB Models Tier 2'!S19),'STB Models Tier 2'!S19=0),NOT(ISBLANK(VLOOKUP($G19,'Tier 2 Allowances'!$A$2:$X$6,9,FALSE))),'STB Models Tier 2'!P19&lt;2), 'STB Models Tier 2'!P19*$P$2,"")</f>
        <v/>
      </c>
      <c r="Q19" s="17" t="str">
        <f>IF(AND(NOT(ISBLANK('STB Models Tier 2'!Q19)),NOT(ISBLANK(VLOOKUP($G19,'Tier 2 Allowances'!$A$2:$X$6,10,FALSE))),'STB Models Tier 2'!Q19&lt;2), 'STB Models Tier 2'!Q19*$Q$2,"")</f>
        <v/>
      </c>
      <c r="R19" s="17" t="str">
        <f>IF(AND(NOT(ISBLANK('STB Models Tier 2'!R19)),OR(ISBLANK('STB Models Tier 2'!S19),'STB Models Tier 2'!S19=0),NOT(ISBLANK(VLOOKUP($G19,'Tier 2 Allowances'!$A$2:$X$6,11,FALSE))),'STB Models Tier 2'!R19&lt;2), 'STB Models Tier 2'!R19*$R$2,"")</f>
        <v/>
      </c>
      <c r="S19" s="17" t="str">
        <f>IF(AND(NOT(ISBLANK('STB Models Tier 2'!S19)),NOT(ISBLANK(VLOOKUP($G19,'Tier 2 Allowances'!$A$2:$X$6,12,FALSE))),'STB Models Tier 2'!S19&lt;2), 'STB Models Tier 2'!S19*$S$2,"")</f>
        <v/>
      </c>
      <c r="T19" s="17" t="str">
        <f>IF(AND(NOT(ISBLANK('STB Models Tier 2'!T19)),NOT(ISBLANK(VLOOKUP($G19,'Tier 2 Allowances'!$A$2:$X$6,13,FALSE))),'STB Models Tier 2'!T19&lt;2), 'STB Models Tier 2'!T19*$T$2,"")</f>
        <v/>
      </c>
      <c r="U19" s="17" t="str">
        <f>IF(AND(NOT(ISBLANK('STB Models Tier 2'!U19)),NOT(ISBLANK(VLOOKUP($G19,'Tier 2 Allowances'!$A$2:$X$6,14,FALSE))),'STB Models Tier 2'!U19&lt;2), 'STB Models Tier 2'!U19*$U$2,"")</f>
        <v/>
      </c>
      <c r="V19" s="17" t="str">
        <f>IF(AND(NOT(ISBLANK('STB Models Tier 2'!V19)),NOT(ISBLANK(VLOOKUP($G19,'Tier 2 Allowances'!$A$2:$X$6,15,FALSE))),'STB Models Tier 2'!V19&lt;2), 'STB Models Tier 2'!V19*$V$2,"")</f>
        <v/>
      </c>
      <c r="W19" s="17" t="str">
        <f>IF(AND(NOT(ISBLANK('STB Models Tier 2'!W19)),NOT(ISBLANK(VLOOKUP($G19,'Tier 2 Allowances'!$A$2:$X$6,16,FALSE))),'STB Models Tier 2'!W19&lt;6), 'STB Models Tier 2'!W19*$W$2,"")</f>
        <v/>
      </c>
      <c r="X19" s="17" t="str">
        <f>IF(AND(NOT(ISBLANK('STB Models Tier 2'!X19)),NOT(ISBLANK(VLOOKUP($G19,'Tier 2 Allowances'!$A$2:$X$6,17,FALSE))),'STB Models Tier 2'!X19&lt;2), 'STB Models Tier 2'!X19*$X$2,"")</f>
        <v/>
      </c>
      <c r="Y19" s="17" t="str">
        <f>IF(AND(NOT(ISBLANK('STB Models Tier 2'!Y19)),NOT(ISBLANK(VLOOKUP($G19,'Tier 2 Allowances'!$A$2:$X$6,18,FALSE))),'STB Models Tier 2'!Y19&lt;11), 'STB Models Tier 2'!Y19*$Y$2,"")</f>
        <v/>
      </c>
      <c r="Z19" s="17" t="str">
        <f>IF(AND(NOT(ISBLANK('STB Models Tier 2'!Z19)),NOT(ISBLANK(VLOOKUP($G19,'Tier 2 Allowances'!$A$2:$X$6,19,FALSE))),'STB Models Tier 2'!Z19&lt;11), 'STB Models Tier 2'!Z19*$Z$2,"")</f>
        <v/>
      </c>
      <c r="AA19" s="17" t="str">
        <f>IF(AND(NOT(ISBLANK('STB Models Tier 2'!AA19)),OR(ISBLANK('STB Models Tier 2'!AB19),'STB Models Tier 2'!AB19=0),NOT(ISBLANK(VLOOKUP($G19,'Tier 2 Allowances'!$A$2:$X$6,20,FALSE))),'STB Models Tier 2'!AA19&lt;2), 'STB Models Tier 2'!AA19*$AA$2,"")</f>
        <v/>
      </c>
      <c r="AB19" s="17" t="str">
        <f>IF(AND(NOT(ISBLANK('STB Models Tier 2'!AB19)),NOT(ISBLANK(VLOOKUP($G19,'Tier 2 Allowances'!$A$2:$X$6,21,FALSE))),'STB Models Tier 2'!AB19&lt;2), 'STB Models Tier 2'!AB19*$AB$2,"")</f>
        <v/>
      </c>
      <c r="AC19" s="17" t="str">
        <f>IF(AND(NOT(ISBLANK('STB Models Tier 2'!AC19)),NOT(ISBLANK(VLOOKUP($G19,'Tier 2 Allowances'!$A$2:$X$6,22,FALSE))),'STB Models Tier 2'!AC19&lt;2), 'STB Models Tier 2'!AC19*$AC$2,"")</f>
        <v/>
      </c>
      <c r="AD19" s="17" t="str">
        <f>IF(AND(NOT(ISBLANK('STB Models Tier 2'!AD19)),NOT(ISBLANK(VLOOKUP($G19,'Tier 2 Allowances'!$A$2:$X$6,23,FALSE))),'STB Models Tier 2'!AD19&lt;2), 'STB Models Tier 2'!AD19*$AD$2,"")</f>
        <v/>
      </c>
      <c r="AE19" s="17" t="str">
        <f>IF(AND(NOT(ISBLANK('STB Models Tier 2'!AE19)),NOT(ISBLANK(VLOOKUP($G19,'Tier 2 Allowances'!$A$2:$X$6,24,FALSE))),'STB Models Tier 2'!AE19&lt;2), 'STB Models Tier 2'!AE19*$AE$2,"")</f>
        <v/>
      </c>
      <c r="AF19" s="76" t="str">
        <f>IF(ISBLANK('STB Models Tier 2'!AF19),"",'STB Models Tier 2'!AF19)</f>
        <v/>
      </c>
      <c r="AG19" s="18" t="str">
        <f>IF(ISBLANK('STB Models Tier 2'!AG19),"",'STB Models Tier 2'!AG19)</f>
        <v/>
      </c>
      <c r="AH19" s="18" t="str">
        <f>IF(ISBLANK('STB Models Tier 2'!AH19),"",'STB Models Tier 2'!AH19)</f>
        <v/>
      </c>
      <c r="AI19" s="18" t="str">
        <f>IF(ISBLANK('STB Models Tier 2'!AI19),"",'STB Models Tier 2'!AI19)</f>
        <v/>
      </c>
      <c r="AJ19" s="18" t="str">
        <f>IF(ISBLANK('STB Models Tier 2'!AJ19),"",'STB Models Tier 2'!AJ19)</f>
        <v/>
      </c>
      <c r="AK19" s="18" t="str">
        <f>IF(ISBLANK('STB Models Tier 2'!AK19),"",'STB Models Tier 2'!AK19)</f>
        <v/>
      </c>
      <c r="AL19" s="18" t="str">
        <f>IF(ISBLANK('STB Models Tier 2'!G19),"",IF(ISBLANK('STB Models Tier 2'!H19), 14, 7-(4-$H19)/2))</f>
        <v/>
      </c>
      <c r="AM19" s="18" t="str">
        <f>IF(ISBLANK('STB Models Tier 2'!G19),"",IF(ISBLANK('STB Models Tier 2'!I19),10,(10-I19)))</f>
        <v/>
      </c>
      <c r="AN19" s="18" t="str">
        <f>IF(ISBLANK('STB Models Tier 2'!G19),"",IF(ISBLANK('STB Models Tier 2'!H19),0,7+(4-H19)/2))</f>
        <v/>
      </c>
      <c r="AO19" s="18" t="str">
        <f>IF(ISBLANK('STB Models Tier 2'!G19),"",'STB Models Tier 2'!I19)</f>
        <v/>
      </c>
      <c r="AP19" s="18" t="str">
        <f>IF(ISBLANK('STB Models Tier 2'!G19),"",(IF(OR(AND(NOT(ISBLANK('STB Models Tier 2'!H19)),ISBLANK('STB Models Tier 2'!AI19)),AND(NOT(ISBLANK('STB Models Tier 2'!I19)),ISBLANK('STB Models Tier 2'!AJ19)),ISBLANK('STB Models Tier 2'!AH19)),"Incomplete",0.365*('STB Models Tier 2'!AG19*AL19+'STB Models Tier 2'!AH19*AM19+'STB Models Tier 2'!AI19*AN19+'STB Models Tier 2'!AJ19*AO19))))</f>
        <v/>
      </c>
      <c r="AQ19" s="17" t="str">
        <f>IF(ISBLANK('STB Models Tier 2'!G19),"",VLOOKUP(G19,'Tier 2 Allowances'!$A$2:$B$6,2,FALSE)+SUM($J19:$AE19))</f>
        <v/>
      </c>
      <c r="AR19" s="76" t="str">
        <f>IF(ISBLANK('STB Models Tier 2'!G19),"",AQ19+'STB Models Tier 2'!AF19)</f>
        <v/>
      </c>
      <c r="AS19" s="76" t="str">
        <f>IF(ISBLANK('STB Models Tier 2'!AK19),"",IF('STB Models Tier 2'!AK19&gt;'Tier 2 Calculations'!AR19,"No","Yes"))</f>
        <v/>
      </c>
      <c r="AT19" s="111" t="str">
        <f>IF(ISBLANK('STB Models Tier 2'!AP19),"",'STB Models Tier 2'!AP19)</f>
        <v/>
      </c>
    </row>
    <row r="20" spans="1:46" ht="16" x14ac:dyDescent="0.2">
      <c r="A20" s="76" t="str">
        <f>IF(ISBLANK('STB Models Tier 2'!A20),"",'STB Models Tier 2'!A20)</f>
        <v/>
      </c>
      <c r="B20" s="17" t="str">
        <f>IF(ISBLANK('STB Models Tier 2'!B20),"",'STB Models Tier 2'!B20)</f>
        <v/>
      </c>
      <c r="C20" s="17" t="str">
        <f>IF(ISBLANK('STB Models Tier 2'!C20),"",'STB Models Tier 2'!C20)</f>
        <v/>
      </c>
      <c r="D20" s="17" t="str">
        <f>IF(ISBLANK('STB Models Tier 2'!D20),"",'STB Models Tier 2'!D20)</f>
        <v/>
      </c>
      <c r="E20" s="17" t="str">
        <f>IF(ISBLANK('STB Models Tier 2'!E20),"",'STB Models Tier 2'!E20)</f>
        <v/>
      </c>
      <c r="F20" s="17" t="str">
        <f>IF(ISBLANK('STB Models Tier 2'!F20),"",'STB Models Tier 2'!F20)</f>
        <v/>
      </c>
      <c r="G20" s="17" t="str">
        <f>IF(ISBLANK('STB Models Tier 2'!G20),"",'STB Models Tier 2'!G20)</f>
        <v/>
      </c>
      <c r="H20" s="17" t="str">
        <f>IF(ISBLANK('STB Models Tier 2'!H20),"",'STB Models Tier 2'!H20)</f>
        <v/>
      </c>
      <c r="I20" s="17" t="str">
        <f>IF(ISBLANK('STB Models Tier 2'!I20),"",'STB Models Tier 2'!I20)</f>
        <v/>
      </c>
      <c r="J20" s="17" t="str">
        <f>IF(AND(NOT(ISBLANK('STB Models Tier 2'!J20)),NOT(ISBLANK(VLOOKUP($G20,'Tier 2 Allowances'!$A$2:$X$6,3,FALSE))),'STB Models Tier 2'!J20&lt;3), 'STB Models Tier 2'!J20*$J$2,"")</f>
        <v/>
      </c>
      <c r="K20" s="17" t="str">
        <f>IF(AND(NOT(ISBLANK('STB Models Tier 2'!K20)),NOT(ISBLANK(VLOOKUP($G20,'Tier 2 Allowances'!$A$2:$X$6,4,FALSE))),'STB Models Tier 2'!K20&lt;3), 'STB Models Tier 2'!K20*$K$2,"")</f>
        <v/>
      </c>
      <c r="L20" s="17" t="str">
        <f>IF(AND(NOT(ISBLANK('STB Models Tier 2'!L20)),NOT(ISBLANK(VLOOKUP($G20,'Tier 2 Allowances'!$A$2:$X$6,5,FALSE))),'STB Models Tier 2'!L20&lt;2), 'STB Models Tier 2'!L20*$L$2,"")</f>
        <v/>
      </c>
      <c r="M20" s="17" t="str">
        <f>IF(AND(NOT(ISBLANK('STB Models Tier 2'!M20)),OR('STB Models Tier 2'!N20=0,ISBLANK('STB Models Tier 2'!N20)),NOT(ISBLANK(VLOOKUP($G20,'Tier 2 Allowances'!$A$2:$X$6,6,FALSE))),'STB Models Tier 2'!M20&lt;2), 'STB Models Tier 2'!M20*$M$2,"")</f>
        <v/>
      </c>
      <c r="N20" s="17" t="str">
        <f>IF(AND(NOT(ISBLANK('STB Models Tier 2'!N20)),NOT(ISBLANK(VLOOKUP($G20,'Tier 2 Allowances'!$A$2:$X$6,7,FALSE))),'STB Models Tier 2'!N20&lt;2), 'STB Models Tier 2'!N20*$N$2,"")</f>
        <v/>
      </c>
      <c r="O20" s="17" t="str">
        <f>IF(AND(NOT(ISBLANK('STB Models Tier 2'!O20)),NOT(ISBLANK(VLOOKUP($G20,'Tier 2 Allowances'!$A$2:$X$6,8,FALSE))),'STB Models Tier 2'!O20&lt;2), 'STB Models Tier 2'!O20*$O$2,"")</f>
        <v/>
      </c>
      <c r="P20" s="17" t="str">
        <f>IF(AND(NOT(ISBLANK('STB Models Tier 2'!P20)),OR(ISBLANK('STB Models Tier 2'!S20),'STB Models Tier 2'!S20=0),NOT(ISBLANK(VLOOKUP($G20,'Tier 2 Allowances'!$A$2:$X$6,9,FALSE))),'STB Models Tier 2'!P20&lt;2), 'STB Models Tier 2'!P20*$P$2,"")</f>
        <v/>
      </c>
      <c r="Q20" s="17" t="str">
        <f>IF(AND(NOT(ISBLANK('STB Models Tier 2'!Q20)),NOT(ISBLANK(VLOOKUP($G20,'Tier 2 Allowances'!$A$2:$X$6,10,FALSE))),'STB Models Tier 2'!Q20&lt;2), 'STB Models Tier 2'!Q20*$Q$2,"")</f>
        <v/>
      </c>
      <c r="R20" s="17" t="str">
        <f>IF(AND(NOT(ISBLANK('STB Models Tier 2'!R20)),OR(ISBLANK('STB Models Tier 2'!S20),'STB Models Tier 2'!S20=0),NOT(ISBLANK(VLOOKUP($G20,'Tier 2 Allowances'!$A$2:$X$6,11,FALSE))),'STB Models Tier 2'!R20&lt;2), 'STB Models Tier 2'!R20*$R$2,"")</f>
        <v/>
      </c>
      <c r="S20" s="17" t="str">
        <f>IF(AND(NOT(ISBLANK('STB Models Tier 2'!S20)),NOT(ISBLANK(VLOOKUP($G20,'Tier 2 Allowances'!$A$2:$X$6,12,FALSE))),'STB Models Tier 2'!S20&lt;2), 'STB Models Tier 2'!S20*$S$2,"")</f>
        <v/>
      </c>
      <c r="T20" s="17" t="str">
        <f>IF(AND(NOT(ISBLANK('STB Models Tier 2'!T20)),NOT(ISBLANK(VLOOKUP($G20,'Tier 2 Allowances'!$A$2:$X$6,13,FALSE))),'STB Models Tier 2'!T20&lt;2), 'STB Models Tier 2'!T20*$T$2,"")</f>
        <v/>
      </c>
      <c r="U20" s="17" t="str">
        <f>IF(AND(NOT(ISBLANK('STB Models Tier 2'!U20)),NOT(ISBLANK(VLOOKUP($G20,'Tier 2 Allowances'!$A$2:$X$6,14,FALSE))),'STB Models Tier 2'!U20&lt;2), 'STB Models Tier 2'!U20*$U$2,"")</f>
        <v/>
      </c>
      <c r="V20" s="17" t="str">
        <f>IF(AND(NOT(ISBLANK('STB Models Tier 2'!V20)),NOT(ISBLANK(VLOOKUP($G20,'Tier 2 Allowances'!$A$2:$X$6,15,FALSE))),'STB Models Tier 2'!V20&lt;2), 'STB Models Tier 2'!V20*$V$2,"")</f>
        <v/>
      </c>
      <c r="W20" s="17" t="str">
        <f>IF(AND(NOT(ISBLANK('STB Models Tier 2'!W20)),NOT(ISBLANK(VLOOKUP($G20,'Tier 2 Allowances'!$A$2:$X$6,16,FALSE))),'STB Models Tier 2'!W20&lt;6), 'STB Models Tier 2'!W20*$W$2,"")</f>
        <v/>
      </c>
      <c r="X20" s="17" t="str">
        <f>IF(AND(NOT(ISBLANK('STB Models Tier 2'!X20)),NOT(ISBLANK(VLOOKUP($G20,'Tier 2 Allowances'!$A$2:$X$6,17,FALSE))),'STB Models Tier 2'!X20&lt;2), 'STB Models Tier 2'!X20*$X$2,"")</f>
        <v/>
      </c>
      <c r="Y20" s="17" t="str">
        <f>IF(AND(NOT(ISBLANK('STB Models Tier 2'!Y20)),NOT(ISBLANK(VLOOKUP($G20,'Tier 2 Allowances'!$A$2:$X$6,18,FALSE))),'STB Models Tier 2'!Y20&lt;11), 'STB Models Tier 2'!Y20*$Y$2,"")</f>
        <v/>
      </c>
      <c r="Z20" s="17" t="str">
        <f>IF(AND(NOT(ISBLANK('STB Models Tier 2'!Z20)),NOT(ISBLANK(VLOOKUP($G20,'Tier 2 Allowances'!$A$2:$X$6,19,FALSE))),'STB Models Tier 2'!Z20&lt;11), 'STB Models Tier 2'!Z20*$Z$2,"")</f>
        <v/>
      </c>
      <c r="AA20" s="17" t="str">
        <f>IF(AND(NOT(ISBLANK('STB Models Tier 2'!AA20)),OR(ISBLANK('STB Models Tier 2'!AB20),'STB Models Tier 2'!AB20=0),NOT(ISBLANK(VLOOKUP($G20,'Tier 2 Allowances'!$A$2:$X$6,20,FALSE))),'STB Models Tier 2'!AA20&lt;2), 'STB Models Tier 2'!AA20*$AA$2,"")</f>
        <v/>
      </c>
      <c r="AB20" s="17" t="str">
        <f>IF(AND(NOT(ISBLANK('STB Models Tier 2'!AB20)),NOT(ISBLANK(VLOOKUP($G20,'Tier 2 Allowances'!$A$2:$X$6,21,FALSE))),'STB Models Tier 2'!AB20&lt;2), 'STB Models Tier 2'!AB20*$AB$2,"")</f>
        <v/>
      </c>
      <c r="AC20" s="17" t="str">
        <f>IF(AND(NOT(ISBLANK('STB Models Tier 2'!AC20)),NOT(ISBLANK(VLOOKUP($G20,'Tier 2 Allowances'!$A$2:$X$6,22,FALSE))),'STB Models Tier 2'!AC20&lt;2), 'STB Models Tier 2'!AC20*$AC$2,"")</f>
        <v/>
      </c>
      <c r="AD20" s="17" t="str">
        <f>IF(AND(NOT(ISBLANK('STB Models Tier 2'!AD20)),NOT(ISBLANK(VLOOKUP($G20,'Tier 2 Allowances'!$A$2:$X$6,23,FALSE))),'STB Models Tier 2'!AD20&lt;2), 'STB Models Tier 2'!AD20*$AD$2,"")</f>
        <v/>
      </c>
      <c r="AE20" s="17" t="str">
        <f>IF(AND(NOT(ISBLANK('STB Models Tier 2'!AE20)),NOT(ISBLANK(VLOOKUP($G20,'Tier 2 Allowances'!$A$2:$X$6,24,FALSE))),'STB Models Tier 2'!AE20&lt;2), 'STB Models Tier 2'!AE20*$AE$2,"")</f>
        <v/>
      </c>
      <c r="AF20" s="76" t="str">
        <f>IF(ISBLANK('STB Models Tier 2'!AF20),"",'STB Models Tier 2'!AF20)</f>
        <v/>
      </c>
      <c r="AG20" s="18" t="str">
        <f>IF(ISBLANK('STB Models Tier 2'!AG20),"",'STB Models Tier 2'!AG20)</f>
        <v/>
      </c>
      <c r="AH20" s="18" t="str">
        <f>IF(ISBLANK('STB Models Tier 2'!AH20),"",'STB Models Tier 2'!AH20)</f>
        <v/>
      </c>
      <c r="AI20" s="18" t="str">
        <f>IF(ISBLANK('STB Models Tier 2'!AI20),"",'STB Models Tier 2'!AI20)</f>
        <v/>
      </c>
      <c r="AJ20" s="18" t="str">
        <f>IF(ISBLANK('STB Models Tier 2'!AJ20),"",'STB Models Tier 2'!AJ20)</f>
        <v/>
      </c>
      <c r="AK20" s="18" t="str">
        <f>IF(ISBLANK('STB Models Tier 2'!AK20),"",'STB Models Tier 2'!AK20)</f>
        <v/>
      </c>
      <c r="AL20" s="18" t="str">
        <f>IF(ISBLANK('STB Models Tier 2'!G20),"",IF(ISBLANK('STB Models Tier 2'!H20), 14, 7-(4-$H20)/2))</f>
        <v/>
      </c>
      <c r="AM20" s="18" t="str">
        <f>IF(ISBLANK('STB Models Tier 2'!G20),"",IF(ISBLANK('STB Models Tier 2'!I20),10,(10-I20)))</f>
        <v/>
      </c>
      <c r="AN20" s="18" t="str">
        <f>IF(ISBLANK('STB Models Tier 2'!G20),"",IF(ISBLANK('STB Models Tier 2'!H20),0,7+(4-H20)/2))</f>
        <v/>
      </c>
      <c r="AO20" s="18" t="str">
        <f>IF(ISBLANK('STB Models Tier 2'!G20),"",'STB Models Tier 2'!I20)</f>
        <v/>
      </c>
      <c r="AP20" s="18" t="str">
        <f>IF(ISBLANK('STB Models Tier 2'!G20),"",(IF(OR(AND(NOT(ISBLANK('STB Models Tier 2'!H20)),ISBLANK('STB Models Tier 2'!AI20)),AND(NOT(ISBLANK('STB Models Tier 2'!I20)),ISBLANK('STB Models Tier 2'!AJ20)),ISBLANK('STB Models Tier 2'!AH20)),"Incomplete",0.365*('STB Models Tier 2'!AG20*AL20+'STB Models Tier 2'!AH20*AM20+'STB Models Tier 2'!AI20*AN20+'STB Models Tier 2'!AJ20*AO20))))</f>
        <v/>
      </c>
      <c r="AQ20" s="17" t="str">
        <f>IF(ISBLANK('STB Models Tier 2'!G20),"",VLOOKUP(G20,'Tier 2 Allowances'!$A$2:$B$6,2,FALSE)+SUM($J20:$AE20))</f>
        <v/>
      </c>
      <c r="AR20" s="76" t="str">
        <f>IF(ISBLANK('STB Models Tier 2'!G20),"",AQ20+'STB Models Tier 2'!AF20)</f>
        <v/>
      </c>
      <c r="AS20" s="76" t="str">
        <f>IF(ISBLANK('STB Models Tier 2'!AK20),"",IF('STB Models Tier 2'!AK20&gt;'Tier 2 Calculations'!AR20,"No","Yes"))</f>
        <v/>
      </c>
      <c r="AT20" s="111" t="str">
        <f>IF(ISBLANK('STB Models Tier 2'!AP20),"",'STB Models Tier 2'!AP20)</f>
        <v/>
      </c>
    </row>
    <row r="21" spans="1:46" ht="16" x14ac:dyDescent="0.2">
      <c r="A21" s="76" t="str">
        <f>IF(ISBLANK('STB Models Tier 2'!A21),"",'STB Models Tier 2'!A21)</f>
        <v/>
      </c>
      <c r="B21" s="17" t="str">
        <f>IF(ISBLANK('STB Models Tier 2'!B21),"",'STB Models Tier 2'!B21)</f>
        <v/>
      </c>
      <c r="C21" s="17" t="str">
        <f>IF(ISBLANK('STB Models Tier 2'!C21),"",'STB Models Tier 2'!C21)</f>
        <v/>
      </c>
      <c r="D21" s="17" t="str">
        <f>IF(ISBLANK('STB Models Tier 2'!D21),"",'STB Models Tier 2'!D21)</f>
        <v/>
      </c>
      <c r="E21" s="17" t="str">
        <f>IF(ISBLANK('STB Models Tier 2'!E21),"",'STB Models Tier 2'!E21)</f>
        <v/>
      </c>
      <c r="F21" s="17" t="str">
        <f>IF(ISBLANK('STB Models Tier 2'!F21),"",'STB Models Tier 2'!F21)</f>
        <v/>
      </c>
      <c r="G21" s="17" t="str">
        <f>IF(ISBLANK('STB Models Tier 2'!G21),"",'STB Models Tier 2'!G21)</f>
        <v/>
      </c>
      <c r="H21" s="17" t="str">
        <f>IF(ISBLANK('STB Models Tier 2'!H21),"",'STB Models Tier 2'!H21)</f>
        <v/>
      </c>
      <c r="I21" s="17" t="str">
        <f>IF(ISBLANK('STB Models Tier 2'!I21),"",'STB Models Tier 2'!I21)</f>
        <v/>
      </c>
      <c r="J21" s="17" t="str">
        <f>IF(AND(NOT(ISBLANK('STB Models Tier 2'!J21)),NOT(ISBLANK(VLOOKUP($G21,'Tier 2 Allowances'!$A$2:$X$6,3,FALSE))),'STB Models Tier 2'!J21&lt;3), 'STB Models Tier 2'!J21*$J$2,"")</f>
        <v/>
      </c>
      <c r="K21" s="17" t="str">
        <f>IF(AND(NOT(ISBLANK('STB Models Tier 2'!K21)),NOT(ISBLANK(VLOOKUP($G21,'Tier 2 Allowances'!$A$2:$X$6,4,FALSE))),'STB Models Tier 2'!K21&lt;3), 'STB Models Tier 2'!K21*$K$2,"")</f>
        <v/>
      </c>
      <c r="L21" s="17" t="str">
        <f>IF(AND(NOT(ISBLANK('STB Models Tier 2'!L21)),NOT(ISBLANK(VLOOKUP($G21,'Tier 2 Allowances'!$A$2:$X$6,5,FALSE))),'STB Models Tier 2'!L21&lt;2), 'STB Models Tier 2'!L21*$L$2,"")</f>
        <v/>
      </c>
      <c r="M21" s="17" t="str">
        <f>IF(AND(NOT(ISBLANK('STB Models Tier 2'!M21)),OR('STB Models Tier 2'!N21=0,ISBLANK('STB Models Tier 2'!N21)),NOT(ISBLANK(VLOOKUP($G21,'Tier 2 Allowances'!$A$2:$X$6,6,FALSE))),'STB Models Tier 2'!M21&lt;2), 'STB Models Tier 2'!M21*$M$2,"")</f>
        <v/>
      </c>
      <c r="N21" s="17" t="str">
        <f>IF(AND(NOT(ISBLANK('STB Models Tier 2'!N21)),NOT(ISBLANK(VLOOKUP($G21,'Tier 2 Allowances'!$A$2:$X$6,7,FALSE))),'STB Models Tier 2'!N21&lt;2), 'STB Models Tier 2'!N21*$N$2,"")</f>
        <v/>
      </c>
      <c r="O21" s="17" t="str">
        <f>IF(AND(NOT(ISBLANK('STB Models Tier 2'!O21)),NOT(ISBLANK(VLOOKUP($G21,'Tier 2 Allowances'!$A$2:$X$6,8,FALSE))),'STB Models Tier 2'!O21&lt;2), 'STB Models Tier 2'!O21*$O$2,"")</f>
        <v/>
      </c>
      <c r="P21" s="17" t="str">
        <f>IF(AND(NOT(ISBLANK('STB Models Tier 2'!P21)),OR(ISBLANK('STB Models Tier 2'!S21),'STB Models Tier 2'!S21=0),NOT(ISBLANK(VLOOKUP($G21,'Tier 2 Allowances'!$A$2:$X$6,9,FALSE))),'STB Models Tier 2'!P21&lt;2), 'STB Models Tier 2'!P21*$P$2,"")</f>
        <v/>
      </c>
      <c r="Q21" s="17" t="str">
        <f>IF(AND(NOT(ISBLANK('STB Models Tier 2'!Q21)),NOT(ISBLANK(VLOOKUP($G21,'Tier 2 Allowances'!$A$2:$X$6,10,FALSE))),'STB Models Tier 2'!Q21&lt;2), 'STB Models Tier 2'!Q21*$Q$2,"")</f>
        <v/>
      </c>
      <c r="R21" s="17" t="str">
        <f>IF(AND(NOT(ISBLANK('STB Models Tier 2'!R21)),OR(ISBLANK('STB Models Tier 2'!S21),'STB Models Tier 2'!S21=0),NOT(ISBLANK(VLOOKUP($G21,'Tier 2 Allowances'!$A$2:$X$6,11,FALSE))),'STB Models Tier 2'!R21&lt;2), 'STB Models Tier 2'!R21*$R$2,"")</f>
        <v/>
      </c>
      <c r="S21" s="17" t="str">
        <f>IF(AND(NOT(ISBLANK('STB Models Tier 2'!S21)),NOT(ISBLANK(VLOOKUP($G21,'Tier 2 Allowances'!$A$2:$X$6,12,FALSE))),'STB Models Tier 2'!S21&lt;2), 'STB Models Tier 2'!S21*$S$2,"")</f>
        <v/>
      </c>
      <c r="T21" s="17" t="str">
        <f>IF(AND(NOT(ISBLANK('STB Models Tier 2'!T21)),NOT(ISBLANK(VLOOKUP($G21,'Tier 2 Allowances'!$A$2:$X$6,13,FALSE))),'STB Models Tier 2'!T21&lt;2), 'STB Models Tier 2'!T21*$T$2,"")</f>
        <v/>
      </c>
      <c r="U21" s="17" t="str">
        <f>IF(AND(NOT(ISBLANK('STB Models Tier 2'!U21)),NOT(ISBLANK(VLOOKUP($G21,'Tier 2 Allowances'!$A$2:$X$6,14,FALSE))),'STB Models Tier 2'!U21&lt;2), 'STB Models Tier 2'!U21*$U$2,"")</f>
        <v/>
      </c>
      <c r="V21" s="17" t="str">
        <f>IF(AND(NOT(ISBLANK('STB Models Tier 2'!V21)),NOT(ISBLANK(VLOOKUP($G21,'Tier 2 Allowances'!$A$2:$X$6,15,FALSE))),'STB Models Tier 2'!V21&lt;2), 'STB Models Tier 2'!V21*$V$2,"")</f>
        <v/>
      </c>
      <c r="W21" s="17" t="str">
        <f>IF(AND(NOT(ISBLANK('STB Models Tier 2'!W21)),NOT(ISBLANK(VLOOKUP($G21,'Tier 2 Allowances'!$A$2:$X$6,16,FALSE))),'STB Models Tier 2'!W21&lt;6), 'STB Models Tier 2'!W21*$W$2,"")</f>
        <v/>
      </c>
      <c r="X21" s="17" t="str">
        <f>IF(AND(NOT(ISBLANK('STB Models Tier 2'!X21)),NOT(ISBLANK(VLOOKUP($G21,'Tier 2 Allowances'!$A$2:$X$6,17,FALSE))),'STB Models Tier 2'!X21&lt;2), 'STB Models Tier 2'!X21*$X$2,"")</f>
        <v/>
      </c>
      <c r="Y21" s="17" t="str">
        <f>IF(AND(NOT(ISBLANK('STB Models Tier 2'!Y21)),NOT(ISBLANK(VLOOKUP($G21,'Tier 2 Allowances'!$A$2:$X$6,18,FALSE))),'STB Models Tier 2'!Y21&lt;11), 'STB Models Tier 2'!Y21*$Y$2,"")</f>
        <v/>
      </c>
      <c r="Z21" s="17" t="str">
        <f>IF(AND(NOT(ISBLANK('STB Models Tier 2'!Z21)),NOT(ISBLANK(VLOOKUP($G21,'Tier 2 Allowances'!$A$2:$X$6,19,FALSE))),'STB Models Tier 2'!Z21&lt;11), 'STB Models Tier 2'!Z21*$Z$2,"")</f>
        <v/>
      </c>
      <c r="AA21" s="17" t="str">
        <f>IF(AND(NOT(ISBLANK('STB Models Tier 2'!AA21)),OR(ISBLANK('STB Models Tier 2'!AB21),'STB Models Tier 2'!AB21=0),NOT(ISBLANK(VLOOKUP($G21,'Tier 2 Allowances'!$A$2:$X$6,20,FALSE))),'STB Models Tier 2'!AA21&lt;2), 'STB Models Tier 2'!AA21*$AA$2,"")</f>
        <v/>
      </c>
      <c r="AB21" s="17" t="str">
        <f>IF(AND(NOT(ISBLANK('STB Models Tier 2'!AB21)),NOT(ISBLANK(VLOOKUP($G21,'Tier 2 Allowances'!$A$2:$X$6,21,FALSE))),'STB Models Tier 2'!AB21&lt;2), 'STB Models Tier 2'!AB21*$AB$2,"")</f>
        <v/>
      </c>
      <c r="AC21" s="17" t="str">
        <f>IF(AND(NOT(ISBLANK('STB Models Tier 2'!AC21)),NOT(ISBLANK(VLOOKUP($G21,'Tier 2 Allowances'!$A$2:$X$6,22,FALSE))),'STB Models Tier 2'!AC21&lt;2), 'STB Models Tier 2'!AC21*$AC$2,"")</f>
        <v/>
      </c>
      <c r="AD21" s="17" t="str">
        <f>IF(AND(NOT(ISBLANK('STB Models Tier 2'!AD21)),NOT(ISBLANK(VLOOKUP($G21,'Tier 2 Allowances'!$A$2:$X$6,23,FALSE))),'STB Models Tier 2'!AD21&lt;2), 'STB Models Tier 2'!AD21*$AD$2,"")</f>
        <v/>
      </c>
      <c r="AE21" s="17" t="str">
        <f>IF(AND(NOT(ISBLANK('STB Models Tier 2'!AE21)),NOT(ISBLANK(VLOOKUP($G21,'Tier 2 Allowances'!$A$2:$X$6,24,FALSE))),'STB Models Tier 2'!AE21&lt;2), 'STB Models Tier 2'!AE21*$AE$2,"")</f>
        <v/>
      </c>
      <c r="AF21" s="76" t="str">
        <f>IF(ISBLANK('STB Models Tier 2'!AF21),"",'STB Models Tier 2'!AF21)</f>
        <v/>
      </c>
      <c r="AG21" s="18" t="str">
        <f>IF(ISBLANK('STB Models Tier 2'!AG21),"",'STB Models Tier 2'!AG21)</f>
        <v/>
      </c>
      <c r="AH21" s="18" t="str">
        <f>IF(ISBLANK('STB Models Tier 2'!AH21),"",'STB Models Tier 2'!AH21)</f>
        <v/>
      </c>
      <c r="AI21" s="18" t="str">
        <f>IF(ISBLANK('STB Models Tier 2'!AI21),"",'STB Models Tier 2'!AI21)</f>
        <v/>
      </c>
      <c r="AJ21" s="18" t="str">
        <f>IF(ISBLANK('STB Models Tier 2'!AJ21),"",'STB Models Tier 2'!AJ21)</f>
        <v/>
      </c>
      <c r="AK21" s="18" t="str">
        <f>IF(ISBLANK('STB Models Tier 2'!AK21),"",'STB Models Tier 2'!AK21)</f>
        <v/>
      </c>
      <c r="AL21" s="18" t="str">
        <f>IF(ISBLANK('STB Models Tier 2'!G21),"",IF(ISBLANK('STB Models Tier 2'!H21), 14, 7-(4-$H21)/2))</f>
        <v/>
      </c>
      <c r="AM21" s="18" t="str">
        <f>IF(ISBLANK('STB Models Tier 2'!G21),"",IF(ISBLANK('STB Models Tier 2'!I21),10,(10-I21)))</f>
        <v/>
      </c>
      <c r="AN21" s="18" t="str">
        <f>IF(ISBLANK('STB Models Tier 2'!G21),"",IF(ISBLANK('STB Models Tier 2'!H21),0,7+(4-H21)/2))</f>
        <v/>
      </c>
      <c r="AO21" s="18" t="str">
        <f>IF(ISBLANK('STB Models Tier 2'!G21),"",'STB Models Tier 2'!I21)</f>
        <v/>
      </c>
      <c r="AP21" s="18" t="str">
        <f>IF(ISBLANK('STB Models Tier 2'!G21),"",(IF(OR(AND(NOT(ISBLANK('STB Models Tier 2'!H21)),ISBLANK('STB Models Tier 2'!AI21)),AND(NOT(ISBLANK('STB Models Tier 2'!I21)),ISBLANK('STB Models Tier 2'!AJ21)),ISBLANK('STB Models Tier 2'!AH21)),"Incomplete",0.365*('STB Models Tier 2'!AG21*AL21+'STB Models Tier 2'!AH21*AM21+'STB Models Tier 2'!AI21*AN21+'STB Models Tier 2'!AJ21*AO21))))</f>
        <v/>
      </c>
      <c r="AQ21" s="17" t="str">
        <f>IF(ISBLANK('STB Models Tier 2'!G21),"",VLOOKUP(G21,'Tier 2 Allowances'!$A$2:$B$6,2,FALSE)+SUM($J21:$AE21))</f>
        <v/>
      </c>
      <c r="AR21" s="76" t="str">
        <f>IF(ISBLANK('STB Models Tier 2'!G21),"",AQ21+'STB Models Tier 2'!AF21)</f>
        <v/>
      </c>
      <c r="AS21" s="76" t="str">
        <f>IF(ISBLANK('STB Models Tier 2'!AK21),"",IF('STB Models Tier 2'!AK21&gt;'Tier 2 Calculations'!AR21,"No","Yes"))</f>
        <v/>
      </c>
      <c r="AT21" s="111" t="str">
        <f>IF(ISBLANK('STB Models Tier 2'!AP21),"",'STB Models Tier 2'!AP21)</f>
        <v/>
      </c>
    </row>
    <row r="22" spans="1:46" ht="16" x14ac:dyDescent="0.2">
      <c r="A22" s="76" t="str">
        <f>IF(ISBLANK('STB Models Tier 2'!A22),"",'STB Models Tier 2'!A22)</f>
        <v/>
      </c>
      <c r="B22" s="17" t="str">
        <f>IF(ISBLANK('STB Models Tier 2'!B22),"",'STB Models Tier 2'!B22)</f>
        <v/>
      </c>
      <c r="C22" s="17" t="str">
        <f>IF(ISBLANK('STB Models Tier 2'!C22),"",'STB Models Tier 2'!C22)</f>
        <v/>
      </c>
      <c r="D22" s="17" t="str">
        <f>IF(ISBLANK('STB Models Tier 2'!D22),"",'STB Models Tier 2'!D22)</f>
        <v/>
      </c>
      <c r="E22" s="17" t="str">
        <f>IF(ISBLANK('STB Models Tier 2'!E22),"",'STB Models Tier 2'!E22)</f>
        <v/>
      </c>
      <c r="F22" s="17" t="str">
        <f>IF(ISBLANK('STB Models Tier 2'!F22),"",'STB Models Tier 2'!F22)</f>
        <v/>
      </c>
      <c r="G22" s="17" t="str">
        <f>IF(ISBLANK('STB Models Tier 2'!G22),"",'STB Models Tier 2'!G22)</f>
        <v/>
      </c>
      <c r="H22" s="17" t="str">
        <f>IF(ISBLANK('STB Models Tier 2'!H22),"",'STB Models Tier 2'!H22)</f>
        <v/>
      </c>
      <c r="I22" s="17" t="str">
        <f>IF(ISBLANK('STB Models Tier 2'!I22),"",'STB Models Tier 2'!I22)</f>
        <v/>
      </c>
      <c r="J22" s="17" t="str">
        <f>IF(AND(NOT(ISBLANK('STB Models Tier 2'!J22)),NOT(ISBLANK(VLOOKUP($G22,'Tier 2 Allowances'!$A$2:$X$6,3,FALSE))),'STB Models Tier 2'!J22&lt;3), 'STB Models Tier 2'!J22*$J$2,"")</f>
        <v/>
      </c>
      <c r="K22" s="17" t="str">
        <f>IF(AND(NOT(ISBLANK('STB Models Tier 2'!K22)),NOT(ISBLANK(VLOOKUP($G22,'Tier 2 Allowances'!$A$2:$X$6,4,FALSE))),'STB Models Tier 2'!K22&lt;3), 'STB Models Tier 2'!K22*$K$2,"")</f>
        <v/>
      </c>
      <c r="L22" s="17" t="str">
        <f>IF(AND(NOT(ISBLANK('STB Models Tier 2'!L22)),NOT(ISBLANK(VLOOKUP($G22,'Tier 2 Allowances'!$A$2:$X$6,5,FALSE))),'STB Models Tier 2'!L22&lt;2), 'STB Models Tier 2'!L22*$L$2,"")</f>
        <v/>
      </c>
      <c r="M22" s="17" t="str">
        <f>IF(AND(NOT(ISBLANK('STB Models Tier 2'!M22)),OR('STB Models Tier 2'!N22=0,ISBLANK('STB Models Tier 2'!N22)),NOT(ISBLANK(VLOOKUP($G22,'Tier 2 Allowances'!$A$2:$X$6,6,FALSE))),'STB Models Tier 2'!M22&lt;2), 'STB Models Tier 2'!M22*$M$2,"")</f>
        <v/>
      </c>
      <c r="N22" s="17" t="str">
        <f>IF(AND(NOT(ISBLANK('STB Models Tier 2'!N22)),NOT(ISBLANK(VLOOKUP($G22,'Tier 2 Allowances'!$A$2:$X$6,7,FALSE))),'STB Models Tier 2'!N22&lt;2), 'STB Models Tier 2'!N22*$N$2,"")</f>
        <v/>
      </c>
      <c r="O22" s="17" t="str">
        <f>IF(AND(NOT(ISBLANK('STB Models Tier 2'!O22)),NOT(ISBLANK(VLOOKUP($G22,'Tier 2 Allowances'!$A$2:$X$6,8,FALSE))),'STB Models Tier 2'!O22&lt;2), 'STB Models Tier 2'!O22*$O$2,"")</f>
        <v/>
      </c>
      <c r="P22" s="17" t="str">
        <f>IF(AND(NOT(ISBLANK('STB Models Tier 2'!P22)),OR(ISBLANK('STB Models Tier 2'!S22),'STB Models Tier 2'!S22=0),NOT(ISBLANK(VLOOKUP($G22,'Tier 2 Allowances'!$A$2:$X$6,9,FALSE))),'STB Models Tier 2'!P22&lt;2), 'STB Models Tier 2'!P22*$P$2,"")</f>
        <v/>
      </c>
      <c r="Q22" s="17" t="str">
        <f>IF(AND(NOT(ISBLANK('STB Models Tier 2'!Q22)),NOT(ISBLANK(VLOOKUP($G22,'Tier 2 Allowances'!$A$2:$X$6,10,FALSE))),'STB Models Tier 2'!Q22&lt;2), 'STB Models Tier 2'!Q22*$Q$2,"")</f>
        <v/>
      </c>
      <c r="R22" s="17" t="str">
        <f>IF(AND(NOT(ISBLANK('STB Models Tier 2'!R22)),OR(ISBLANK('STB Models Tier 2'!S22),'STB Models Tier 2'!S22=0),NOT(ISBLANK(VLOOKUP($G22,'Tier 2 Allowances'!$A$2:$X$6,11,FALSE))),'STB Models Tier 2'!R22&lt;2), 'STB Models Tier 2'!R22*$R$2,"")</f>
        <v/>
      </c>
      <c r="S22" s="17" t="str">
        <f>IF(AND(NOT(ISBLANK('STB Models Tier 2'!S22)),NOT(ISBLANK(VLOOKUP($G22,'Tier 2 Allowances'!$A$2:$X$6,12,FALSE))),'STB Models Tier 2'!S22&lt;2), 'STB Models Tier 2'!S22*$S$2,"")</f>
        <v/>
      </c>
      <c r="T22" s="17" t="str">
        <f>IF(AND(NOT(ISBLANK('STB Models Tier 2'!T22)),NOT(ISBLANK(VLOOKUP($G22,'Tier 2 Allowances'!$A$2:$X$6,13,FALSE))),'STB Models Tier 2'!T22&lt;2), 'STB Models Tier 2'!T22*$T$2,"")</f>
        <v/>
      </c>
      <c r="U22" s="17" t="str">
        <f>IF(AND(NOT(ISBLANK('STB Models Tier 2'!U22)),NOT(ISBLANK(VLOOKUP($G22,'Tier 2 Allowances'!$A$2:$X$6,14,FALSE))),'STB Models Tier 2'!U22&lt;2), 'STB Models Tier 2'!U22*$U$2,"")</f>
        <v/>
      </c>
      <c r="V22" s="17" t="str">
        <f>IF(AND(NOT(ISBLANK('STB Models Tier 2'!V22)),NOT(ISBLANK(VLOOKUP($G22,'Tier 2 Allowances'!$A$2:$X$6,15,FALSE))),'STB Models Tier 2'!V22&lt;2), 'STB Models Tier 2'!V22*$V$2,"")</f>
        <v/>
      </c>
      <c r="W22" s="17" t="str">
        <f>IF(AND(NOT(ISBLANK('STB Models Tier 2'!W22)),NOT(ISBLANK(VLOOKUP($G22,'Tier 2 Allowances'!$A$2:$X$6,16,FALSE))),'STB Models Tier 2'!W22&lt;6), 'STB Models Tier 2'!W22*$W$2,"")</f>
        <v/>
      </c>
      <c r="X22" s="17" t="str">
        <f>IF(AND(NOT(ISBLANK('STB Models Tier 2'!X22)),NOT(ISBLANK(VLOOKUP($G22,'Tier 2 Allowances'!$A$2:$X$6,17,FALSE))),'STB Models Tier 2'!X22&lt;2), 'STB Models Tier 2'!X22*$X$2,"")</f>
        <v/>
      </c>
      <c r="Y22" s="17" t="str">
        <f>IF(AND(NOT(ISBLANK('STB Models Tier 2'!Y22)),NOT(ISBLANK(VLOOKUP($G22,'Tier 2 Allowances'!$A$2:$X$6,18,FALSE))),'STB Models Tier 2'!Y22&lt;11), 'STB Models Tier 2'!Y22*$Y$2,"")</f>
        <v/>
      </c>
      <c r="Z22" s="17" t="str">
        <f>IF(AND(NOT(ISBLANK('STB Models Tier 2'!Z22)),NOT(ISBLANK(VLOOKUP($G22,'Tier 2 Allowances'!$A$2:$X$6,19,FALSE))),'STB Models Tier 2'!Z22&lt;11), 'STB Models Tier 2'!Z22*$Z$2,"")</f>
        <v/>
      </c>
      <c r="AA22" s="17" t="str">
        <f>IF(AND(NOT(ISBLANK('STB Models Tier 2'!AA22)),OR(ISBLANK('STB Models Tier 2'!AB22),'STB Models Tier 2'!AB22=0),NOT(ISBLANK(VLOOKUP($G22,'Tier 2 Allowances'!$A$2:$X$6,20,FALSE))),'STB Models Tier 2'!AA22&lt;2), 'STB Models Tier 2'!AA22*$AA$2,"")</f>
        <v/>
      </c>
      <c r="AB22" s="17" t="str">
        <f>IF(AND(NOT(ISBLANK('STB Models Tier 2'!AB22)),NOT(ISBLANK(VLOOKUP($G22,'Tier 2 Allowances'!$A$2:$X$6,21,FALSE))),'STB Models Tier 2'!AB22&lt;2), 'STB Models Tier 2'!AB22*$AB$2,"")</f>
        <v/>
      </c>
      <c r="AC22" s="17" t="str">
        <f>IF(AND(NOT(ISBLANK('STB Models Tier 2'!AC22)),NOT(ISBLANK(VLOOKUP($G22,'Tier 2 Allowances'!$A$2:$X$6,22,FALSE))),'STB Models Tier 2'!AC22&lt;2), 'STB Models Tier 2'!AC22*$AC$2,"")</f>
        <v/>
      </c>
      <c r="AD22" s="17" t="str">
        <f>IF(AND(NOT(ISBLANK('STB Models Tier 2'!AD22)),NOT(ISBLANK(VLOOKUP($G22,'Tier 2 Allowances'!$A$2:$X$6,23,FALSE))),'STB Models Tier 2'!AD22&lt;2), 'STB Models Tier 2'!AD22*$AD$2,"")</f>
        <v/>
      </c>
      <c r="AE22" s="17" t="str">
        <f>IF(AND(NOT(ISBLANK('STB Models Tier 2'!AE22)),NOT(ISBLANK(VLOOKUP($G22,'Tier 2 Allowances'!$A$2:$X$6,24,FALSE))),'STB Models Tier 2'!AE22&lt;2), 'STB Models Tier 2'!AE22*$AE$2,"")</f>
        <v/>
      </c>
      <c r="AF22" s="76" t="str">
        <f>IF(ISBLANK('STB Models Tier 2'!AF22),"",'STB Models Tier 2'!AF22)</f>
        <v/>
      </c>
      <c r="AG22" s="18" t="str">
        <f>IF(ISBLANK('STB Models Tier 2'!AG22),"",'STB Models Tier 2'!AG22)</f>
        <v/>
      </c>
      <c r="AH22" s="18" t="str">
        <f>IF(ISBLANK('STB Models Tier 2'!AH22),"",'STB Models Tier 2'!AH22)</f>
        <v/>
      </c>
      <c r="AI22" s="18" t="str">
        <f>IF(ISBLANK('STB Models Tier 2'!AI22),"",'STB Models Tier 2'!AI22)</f>
        <v/>
      </c>
      <c r="AJ22" s="18" t="str">
        <f>IF(ISBLANK('STB Models Tier 2'!AJ22),"",'STB Models Tier 2'!AJ22)</f>
        <v/>
      </c>
      <c r="AK22" s="18" t="str">
        <f>IF(ISBLANK('STB Models Tier 2'!AK22),"",'STB Models Tier 2'!AK22)</f>
        <v/>
      </c>
      <c r="AL22" s="18" t="str">
        <f>IF(ISBLANK('STB Models Tier 2'!G22),"",IF(ISBLANK('STB Models Tier 2'!H22), 14, 7-(4-$H22)/2))</f>
        <v/>
      </c>
      <c r="AM22" s="18" t="str">
        <f>IF(ISBLANK('STB Models Tier 2'!G22),"",IF(ISBLANK('STB Models Tier 2'!I22),10,(10-I22)))</f>
        <v/>
      </c>
      <c r="AN22" s="18" t="str">
        <f>IF(ISBLANK('STB Models Tier 2'!G22),"",IF(ISBLANK('STB Models Tier 2'!H22),0,7+(4-H22)/2))</f>
        <v/>
      </c>
      <c r="AO22" s="18" t="str">
        <f>IF(ISBLANK('STB Models Tier 2'!G22),"",'STB Models Tier 2'!I22)</f>
        <v/>
      </c>
      <c r="AP22" s="18" t="str">
        <f>IF(ISBLANK('STB Models Tier 2'!G22),"",(IF(OR(AND(NOT(ISBLANK('STB Models Tier 2'!H22)),ISBLANK('STB Models Tier 2'!AI22)),AND(NOT(ISBLANK('STB Models Tier 2'!I22)),ISBLANK('STB Models Tier 2'!AJ22)),ISBLANK('STB Models Tier 2'!AH22)),"Incomplete",0.365*('STB Models Tier 2'!AG22*AL22+'STB Models Tier 2'!AH22*AM22+'STB Models Tier 2'!AI22*AN22+'STB Models Tier 2'!AJ22*AO22))))</f>
        <v/>
      </c>
      <c r="AQ22" s="17" t="str">
        <f>IF(ISBLANK('STB Models Tier 2'!G22),"",VLOOKUP(G22,'Tier 2 Allowances'!$A$2:$B$6,2,FALSE)+SUM($J22:$AE22))</f>
        <v/>
      </c>
      <c r="AR22" s="76" t="str">
        <f>IF(ISBLANK('STB Models Tier 2'!G22),"",AQ22+'STB Models Tier 2'!AF22)</f>
        <v/>
      </c>
      <c r="AS22" s="76" t="str">
        <f>IF(ISBLANK('STB Models Tier 2'!AK22),"",IF('STB Models Tier 2'!AK22&gt;'Tier 2 Calculations'!AR22,"No","Yes"))</f>
        <v/>
      </c>
      <c r="AT22" s="111" t="str">
        <f>IF(ISBLANK('STB Models Tier 2'!AP22),"",'STB Models Tier 2'!AP22)</f>
        <v/>
      </c>
    </row>
    <row r="23" spans="1:46" ht="16" x14ac:dyDescent="0.2">
      <c r="A23" s="76" t="str">
        <f>IF(ISBLANK('STB Models Tier 2'!A23),"",'STB Models Tier 2'!A23)</f>
        <v/>
      </c>
      <c r="B23" s="17" t="str">
        <f>IF(ISBLANK('STB Models Tier 2'!B23),"",'STB Models Tier 2'!B23)</f>
        <v/>
      </c>
      <c r="C23" s="17" t="str">
        <f>IF(ISBLANK('STB Models Tier 2'!C23),"",'STB Models Tier 2'!C23)</f>
        <v/>
      </c>
      <c r="D23" s="17" t="str">
        <f>IF(ISBLANK('STB Models Tier 2'!D23),"",'STB Models Tier 2'!D23)</f>
        <v/>
      </c>
      <c r="E23" s="17" t="str">
        <f>IF(ISBLANK('STB Models Tier 2'!E23),"",'STB Models Tier 2'!E23)</f>
        <v/>
      </c>
      <c r="F23" s="17" t="str">
        <f>IF(ISBLANK('STB Models Tier 2'!F23),"",'STB Models Tier 2'!F23)</f>
        <v/>
      </c>
      <c r="G23" s="17" t="str">
        <f>IF(ISBLANK('STB Models Tier 2'!G23),"",'STB Models Tier 2'!G23)</f>
        <v/>
      </c>
      <c r="H23" s="17" t="str">
        <f>IF(ISBLANK('STB Models Tier 2'!H23),"",'STB Models Tier 2'!H23)</f>
        <v/>
      </c>
      <c r="I23" s="17" t="str">
        <f>IF(ISBLANK('STB Models Tier 2'!I23),"",'STB Models Tier 2'!I23)</f>
        <v/>
      </c>
      <c r="J23" s="17" t="str">
        <f>IF(AND(NOT(ISBLANK('STB Models Tier 2'!J23)),NOT(ISBLANK(VLOOKUP($G23,'Tier 2 Allowances'!$A$2:$X$6,3,FALSE))),'STB Models Tier 2'!J23&lt;3), 'STB Models Tier 2'!J23*$J$2,"")</f>
        <v/>
      </c>
      <c r="K23" s="17" t="str">
        <f>IF(AND(NOT(ISBLANK('STB Models Tier 2'!K23)),NOT(ISBLANK(VLOOKUP($G23,'Tier 2 Allowances'!$A$2:$X$6,4,FALSE))),'STB Models Tier 2'!K23&lt;3), 'STB Models Tier 2'!K23*$K$2,"")</f>
        <v/>
      </c>
      <c r="L23" s="17" t="str">
        <f>IF(AND(NOT(ISBLANK('STB Models Tier 2'!L23)),NOT(ISBLANK(VLOOKUP($G23,'Tier 2 Allowances'!$A$2:$X$6,5,FALSE))),'STB Models Tier 2'!L23&lt;2), 'STB Models Tier 2'!L23*$L$2,"")</f>
        <v/>
      </c>
      <c r="M23" s="17" t="str">
        <f>IF(AND(NOT(ISBLANK('STB Models Tier 2'!M23)),OR('STB Models Tier 2'!N23=0,ISBLANK('STB Models Tier 2'!N23)),NOT(ISBLANK(VLOOKUP($G23,'Tier 2 Allowances'!$A$2:$X$6,6,FALSE))),'STB Models Tier 2'!M23&lt;2), 'STB Models Tier 2'!M23*$M$2,"")</f>
        <v/>
      </c>
      <c r="N23" s="17" t="str">
        <f>IF(AND(NOT(ISBLANK('STB Models Tier 2'!N23)),NOT(ISBLANK(VLOOKUP($G23,'Tier 2 Allowances'!$A$2:$X$6,7,FALSE))),'STB Models Tier 2'!N23&lt;2), 'STB Models Tier 2'!N23*$N$2,"")</f>
        <v/>
      </c>
      <c r="O23" s="17" t="str">
        <f>IF(AND(NOT(ISBLANK('STB Models Tier 2'!O23)),NOT(ISBLANK(VLOOKUP($G23,'Tier 2 Allowances'!$A$2:$X$6,8,FALSE))),'STB Models Tier 2'!O23&lt;2), 'STB Models Tier 2'!O23*$O$2,"")</f>
        <v/>
      </c>
      <c r="P23" s="17" t="str">
        <f>IF(AND(NOT(ISBLANK('STB Models Tier 2'!P23)),OR(ISBLANK('STB Models Tier 2'!S23),'STB Models Tier 2'!S23=0),NOT(ISBLANK(VLOOKUP($G23,'Tier 2 Allowances'!$A$2:$X$6,9,FALSE))),'STB Models Tier 2'!P23&lt;2), 'STB Models Tier 2'!P23*$P$2,"")</f>
        <v/>
      </c>
      <c r="Q23" s="17" t="str">
        <f>IF(AND(NOT(ISBLANK('STB Models Tier 2'!Q23)),NOT(ISBLANK(VLOOKUP($G23,'Tier 2 Allowances'!$A$2:$X$6,10,FALSE))),'STB Models Tier 2'!Q23&lt;2), 'STB Models Tier 2'!Q23*$Q$2,"")</f>
        <v/>
      </c>
      <c r="R23" s="17" t="str">
        <f>IF(AND(NOT(ISBLANK('STB Models Tier 2'!R23)),OR(ISBLANK('STB Models Tier 2'!S23),'STB Models Tier 2'!S23=0),NOT(ISBLANK(VLOOKUP($G23,'Tier 2 Allowances'!$A$2:$X$6,11,FALSE))),'STB Models Tier 2'!R23&lt;2), 'STB Models Tier 2'!R23*$R$2,"")</f>
        <v/>
      </c>
      <c r="S23" s="17" t="str">
        <f>IF(AND(NOT(ISBLANK('STB Models Tier 2'!S23)),NOT(ISBLANK(VLOOKUP($G23,'Tier 2 Allowances'!$A$2:$X$6,12,FALSE))),'STB Models Tier 2'!S23&lt;2), 'STB Models Tier 2'!S23*$S$2,"")</f>
        <v/>
      </c>
      <c r="T23" s="17" t="str">
        <f>IF(AND(NOT(ISBLANK('STB Models Tier 2'!T23)),NOT(ISBLANK(VLOOKUP($G23,'Tier 2 Allowances'!$A$2:$X$6,13,FALSE))),'STB Models Tier 2'!T23&lt;2), 'STB Models Tier 2'!T23*$T$2,"")</f>
        <v/>
      </c>
      <c r="U23" s="17" t="str">
        <f>IF(AND(NOT(ISBLANK('STB Models Tier 2'!U23)),NOT(ISBLANK(VLOOKUP($G23,'Tier 2 Allowances'!$A$2:$X$6,14,FALSE))),'STB Models Tier 2'!U23&lt;2), 'STB Models Tier 2'!U23*$U$2,"")</f>
        <v/>
      </c>
      <c r="V23" s="17" t="str">
        <f>IF(AND(NOT(ISBLANK('STB Models Tier 2'!V23)),NOT(ISBLANK(VLOOKUP($G23,'Tier 2 Allowances'!$A$2:$X$6,15,FALSE))),'STB Models Tier 2'!V23&lt;2), 'STB Models Tier 2'!V23*$V$2,"")</f>
        <v/>
      </c>
      <c r="W23" s="17" t="str">
        <f>IF(AND(NOT(ISBLANK('STB Models Tier 2'!W23)),NOT(ISBLANK(VLOOKUP($G23,'Tier 2 Allowances'!$A$2:$X$6,16,FALSE))),'STB Models Tier 2'!W23&lt;6), 'STB Models Tier 2'!W23*$W$2,"")</f>
        <v/>
      </c>
      <c r="X23" s="17" t="str">
        <f>IF(AND(NOT(ISBLANK('STB Models Tier 2'!X23)),NOT(ISBLANK(VLOOKUP($G23,'Tier 2 Allowances'!$A$2:$X$6,17,FALSE))),'STB Models Tier 2'!X23&lt;2), 'STB Models Tier 2'!X23*$X$2,"")</f>
        <v/>
      </c>
      <c r="Y23" s="17" t="str">
        <f>IF(AND(NOT(ISBLANK('STB Models Tier 2'!Y23)),NOT(ISBLANK(VLOOKUP($G23,'Tier 2 Allowances'!$A$2:$X$6,18,FALSE))),'STB Models Tier 2'!Y23&lt;11), 'STB Models Tier 2'!Y23*$Y$2,"")</f>
        <v/>
      </c>
      <c r="Z23" s="17" t="str">
        <f>IF(AND(NOT(ISBLANK('STB Models Tier 2'!Z23)),NOT(ISBLANK(VLOOKUP($G23,'Tier 2 Allowances'!$A$2:$X$6,19,FALSE))),'STB Models Tier 2'!Z23&lt;11), 'STB Models Tier 2'!Z23*$Z$2,"")</f>
        <v/>
      </c>
      <c r="AA23" s="17" t="str">
        <f>IF(AND(NOT(ISBLANK('STB Models Tier 2'!AA23)),OR(ISBLANK('STB Models Tier 2'!AB23),'STB Models Tier 2'!AB23=0),NOT(ISBLANK(VLOOKUP($G23,'Tier 2 Allowances'!$A$2:$X$6,20,FALSE))),'STB Models Tier 2'!AA23&lt;2), 'STB Models Tier 2'!AA23*$AA$2,"")</f>
        <v/>
      </c>
      <c r="AB23" s="17" t="str">
        <f>IF(AND(NOT(ISBLANK('STB Models Tier 2'!AB23)),NOT(ISBLANK(VLOOKUP($G23,'Tier 2 Allowances'!$A$2:$X$6,21,FALSE))),'STB Models Tier 2'!AB23&lt;2), 'STB Models Tier 2'!AB23*$AB$2,"")</f>
        <v/>
      </c>
      <c r="AC23" s="17" t="str">
        <f>IF(AND(NOT(ISBLANK('STB Models Tier 2'!AC23)),NOT(ISBLANK(VLOOKUP($G23,'Tier 2 Allowances'!$A$2:$X$6,22,FALSE))),'STB Models Tier 2'!AC23&lt;2), 'STB Models Tier 2'!AC23*$AC$2,"")</f>
        <v/>
      </c>
      <c r="AD23" s="17" t="str">
        <f>IF(AND(NOT(ISBLANK('STB Models Tier 2'!AD23)),NOT(ISBLANK(VLOOKUP($G23,'Tier 2 Allowances'!$A$2:$X$6,23,FALSE))),'STB Models Tier 2'!AD23&lt;2), 'STB Models Tier 2'!AD23*$AD$2,"")</f>
        <v/>
      </c>
      <c r="AE23" s="17" t="str">
        <f>IF(AND(NOT(ISBLANK('STB Models Tier 2'!AE23)),NOT(ISBLANK(VLOOKUP($G23,'Tier 2 Allowances'!$A$2:$X$6,24,FALSE))),'STB Models Tier 2'!AE23&lt;2), 'STB Models Tier 2'!AE23*$AE$2,"")</f>
        <v/>
      </c>
      <c r="AF23" s="76" t="str">
        <f>IF(ISBLANK('STB Models Tier 2'!AF23),"",'STB Models Tier 2'!AF23)</f>
        <v/>
      </c>
      <c r="AG23" s="18" t="str">
        <f>IF(ISBLANK('STB Models Tier 2'!AG23),"",'STB Models Tier 2'!AG23)</f>
        <v/>
      </c>
      <c r="AH23" s="18" t="str">
        <f>IF(ISBLANK('STB Models Tier 2'!AH23),"",'STB Models Tier 2'!AH23)</f>
        <v/>
      </c>
      <c r="AI23" s="18" t="str">
        <f>IF(ISBLANK('STB Models Tier 2'!AI23),"",'STB Models Tier 2'!AI23)</f>
        <v/>
      </c>
      <c r="AJ23" s="18" t="str">
        <f>IF(ISBLANK('STB Models Tier 2'!AJ23),"",'STB Models Tier 2'!AJ23)</f>
        <v/>
      </c>
      <c r="AK23" s="18" t="str">
        <f>IF(ISBLANK('STB Models Tier 2'!AK23),"",'STB Models Tier 2'!AK23)</f>
        <v/>
      </c>
      <c r="AL23" s="18" t="str">
        <f>IF(ISBLANK('STB Models Tier 2'!G23),"",IF(ISBLANK('STB Models Tier 2'!H23), 14, 7-(4-$H23)/2))</f>
        <v/>
      </c>
      <c r="AM23" s="18" t="str">
        <f>IF(ISBLANK('STB Models Tier 2'!G23),"",IF(ISBLANK('STB Models Tier 2'!I23),10,(10-I23)))</f>
        <v/>
      </c>
      <c r="AN23" s="18" t="str">
        <f>IF(ISBLANK('STB Models Tier 2'!G23),"",IF(ISBLANK('STB Models Tier 2'!H23),0,7+(4-H23)/2))</f>
        <v/>
      </c>
      <c r="AO23" s="18" t="str">
        <f>IF(ISBLANK('STB Models Tier 2'!G23),"",'STB Models Tier 2'!I23)</f>
        <v/>
      </c>
      <c r="AP23" s="18" t="str">
        <f>IF(ISBLANK('STB Models Tier 2'!G23),"",(IF(OR(AND(NOT(ISBLANK('STB Models Tier 2'!H23)),ISBLANK('STB Models Tier 2'!AI23)),AND(NOT(ISBLANK('STB Models Tier 2'!I23)),ISBLANK('STB Models Tier 2'!AJ23)),ISBLANK('STB Models Tier 2'!AH23)),"Incomplete",0.365*('STB Models Tier 2'!AG23*AL23+'STB Models Tier 2'!AH23*AM23+'STB Models Tier 2'!AI23*AN23+'STB Models Tier 2'!AJ23*AO23))))</f>
        <v/>
      </c>
      <c r="AQ23" s="17" t="str">
        <f>IF(ISBLANK('STB Models Tier 2'!G23),"",VLOOKUP(G23,'Tier 2 Allowances'!$A$2:$B$6,2,FALSE)+SUM($J23:$AE23))</f>
        <v/>
      </c>
      <c r="AR23" s="76" t="str">
        <f>IF(ISBLANK('STB Models Tier 2'!G23),"",AQ23+'STB Models Tier 2'!AF23)</f>
        <v/>
      </c>
      <c r="AS23" s="76" t="str">
        <f>IF(ISBLANK('STB Models Tier 2'!AK23),"",IF('STB Models Tier 2'!AK23&gt;'Tier 2 Calculations'!AR23,"No","Yes"))</f>
        <v/>
      </c>
      <c r="AT23" s="111" t="str">
        <f>IF(ISBLANK('STB Models Tier 2'!AP23),"",'STB Models Tier 2'!AP23)</f>
        <v/>
      </c>
    </row>
    <row r="24" spans="1:46" ht="16" x14ac:dyDescent="0.2">
      <c r="A24" s="76" t="str">
        <f>IF(ISBLANK('STB Models Tier 2'!A24),"",'STB Models Tier 2'!A24)</f>
        <v/>
      </c>
      <c r="B24" s="17" t="str">
        <f>IF(ISBLANK('STB Models Tier 2'!B24),"",'STB Models Tier 2'!B24)</f>
        <v/>
      </c>
      <c r="C24" s="17" t="str">
        <f>IF(ISBLANK('STB Models Tier 2'!C24),"",'STB Models Tier 2'!C24)</f>
        <v/>
      </c>
      <c r="D24" s="17" t="str">
        <f>IF(ISBLANK('STB Models Tier 2'!D24),"",'STB Models Tier 2'!D24)</f>
        <v/>
      </c>
      <c r="E24" s="17" t="str">
        <f>IF(ISBLANK('STB Models Tier 2'!E24),"",'STB Models Tier 2'!E24)</f>
        <v/>
      </c>
      <c r="F24" s="17" t="str">
        <f>IF(ISBLANK('STB Models Tier 2'!F24),"",'STB Models Tier 2'!F24)</f>
        <v/>
      </c>
      <c r="G24" s="17" t="str">
        <f>IF(ISBLANK('STB Models Tier 2'!G24),"",'STB Models Tier 2'!G24)</f>
        <v/>
      </c>
      <c r="H24" s="17" t="str">
        <f>IF(ISBLANK('STB Models Tier 2'!H24),"",'STB Models Tier 2'!H24)</f>
        <v/>
      </c>
      <c r="I24" s="17" t="str">
        <f>IF(ISBLANK('STB Models Tier 2'!I24),"",'STB Models Tier 2'!I24)</f>
        <v/>
      </c>
      <c r="J24" s="17" t="str">
        <f>IF(AND(NOT(ISBLANK('STB Models Tier 2'!J24)),NOT(ISBLANK(VLOOKUP($G24,'Tier 2 Allowances'!$A$2:$X$6,3,FALSE))),'STB Models Tier 2'!J24&lt;3), 'STB Models Tier 2'!J24*$J$2,"")</f>
        <v/>
      </c>
      <c r="K24" s="17" t="str">
        <f>IF(AND(NOT(ISBLANK('STB Models Tier 2'!K24)),NOT(ISBLANK(VLOOKUP($G24,'Tier 2 Allowances'!$A$2:$X$6,4,FALSE))),'STB Models Tier 2'!K24&lt;3), 'STB Models Tier 2'!K24*$K$2,"")</f>
        <v/>
      </c>
      <c r="L24" s="17" t="str">
        <f>IF(AND(NOT(ISBLANK('STB Models Tier 2'!L24)),NOT(ISBLANK(VLOOKUP($G24,'Tier 2 Allowances'!$A$2:$X$6,5,FALSE))),'STB Models Tier 2'!L24&lt;2), 'STB Models Tier 2'!L24*$L$2,"")</f>
        <v/>
      </c>
      <c r="M24" s="17" t="str">
        <f>IF(AND(NOT(ISBLANK('STB Models Tier 2'!M24)),OR('STB Models Tier 2'!N24=0,ISBLANK('STB Models Tier 2'!N24)),NOT(ISBLANK(VLOOKUP($G24,'Tier 2 Allowances'!$A$2:$X$6,6,FALSE))),'STB Models Tier 2'!M24&lt;2), 'STB Models Tier 2'!M24*$M$2,"")</f>
        <v/>
      </c>
      <c r="N24" s="17"/>
      <c r="O24" s="17" t="str">
        <f>IF(AND(NOT(ISBLANK('STB Models Tier 2'!O24)),NOT(ISBLANK(VLOOKUP($G24,'Tier 2 Allowances'!$A$2:$X$6,8,FALSE))),'STB Models Tier 2'!O24&lt;2), 'STB Models Tier 2'!O24*$O$2,"")</f>
        <v/>
      </c>
      <c r="P24" s="17" t="str">
        <f>IF(AND(NOT(ISBLANK('STB Models Tier 2'!P24)),OR(ISBLANK('STB Models Tier 2'!S24),'STB Models Tier 2'!S24=0),NOT(ISBLANK(VLOOKUP($G24,'Tier 2 Allowances'!$A$2:$X$6,9,FALSE))),'STB Models Tier 2'!P24&lt;2), 'STB Models Tier 2'!P24*$P$2,"")</f>
        <v/>
      </c>
      <c r="Q24" s="17" t="str">
        <f>IF(AND(NOT(ISBLANK('STB Models Tier 2'!Q24)),NOT(ISBLANK(VLOOKUP($G24,'Tier 2 Allowances'!$A$2:$X$6,10,FALSE))),'STB Models Tier 2'!Q24&lt;2), 'STB Models Tier 2'!Q24*$Q$2,"")</f>
        <v/>
      </c>
      <c r="R24" s="17" t="str">
        <f>IF(AND(NOT(ISBLANK('STB Models Tier 2'!R24)),OR(ISBLANK('STB Models Tier 2'!S24),'STB Models Tier 2'!S24=0),NOT(ISBLANK(VLOOKUP($G24,'Tier 2 Allowances'!$A$2:$X$6,11,FALSE))),'STB Models Tier 2'!R24&lt;2), 'STB Models Tier 2'!R24*$R$2,"")</f>
        <v/>
      </c>
      <c r="S24" s="17" t="str">
        <f>IF(AND(NOT(ISBLANK('STB Models Tier 2'!S24)),NOT(ISBLANK(VLOOKUP($G24,'Tier 2 Allowances'!$A$2:$X$6,12,FALSE))),'STB Models Tier 2'!S24&lt;2), 'STB Models Tier 2'!S24*$S$2,"")</f>
        <v/>
      </c>
      <c r="T24" s="17" t="str">
        <f>IF(AND(NOT(ISBLANK('STB Models Tier 2'!T24)),NOT(ISBLANK(VLOOKUP($G24,'Tier 2 Allowances'!$A$2:$X$6,13,FALSE))),'STB Models Tier 2'!T24&lt;2), 'STB Models Tier 2'!T24*$T$2,"")</f>
        <v/>
      </c>
      <c r="U24" s="17" t="str">
        <f>IF(AND(NOT(ISBLANK('STB Models Tier 2'!U24)),NOT(ISBLANK(VLOOKUP($G24,'Tier 2 Allowances'!$A$2:$X$6,14,FALSE))),'STB Models Tier 2'!U24&lt;2), 'STB Models Tier 2'!U24*$U$2,"")</f>
        <v/>
      </c>
      <c r="V24" s="17" t="str">
        <f>IF(AND(NOT(ISBLANK('STB Models Tier 2'!V24)),NOT(ISBLANK(VLOOKUP($G24,'Tier 2 Allowances'!$A$2:$X$6,15,FALSE))),'STB Models Tier 2'!V24&lt;2), 'STB Models Tier 2'!V24*$V$2,"")</f>
        <v/>
      </c>
      <c r="W24" s="17" t="str">
        <f>IF(AND(NOT(ISBLANK('STB Models Tier 2'!W24)),NOT(ISBLANK(VLOOKUP($G24,'Tier 2 Allowances'!$A$2:$X$6,16,FALSE))),'STB Models Tier 2'!W24&lt;6), 'STB Models Tier 2'!W24*$W$2,"")</f>
        <v/>
      </c>
      <c r="X24" s="17" t="str">
        <f>IF(AND(NOT(ISBLANK('STB Models Tier 2'!X24)),NOT(ISBLANK(VLOOKUP($G24,'Tier 2 Allowances'!$A$2:$X$6,17,FALSE))),'STB Models Tier 2'!X24&lt;2), 'STB Models Tier 2'!X24*$X$2,"")</f>
        <v/>
      </c>
      <c r="Y24" s="17" t="str">
        <f>IF(AND(NOT(ISBLANK('STB Models Tier 2'!Y24)),NOT(ISBLANK(VLOOKUP($G24,'Tier 2 Allowances'!$A$2:$X$6,18,FALSE))),'STB Models Tier 2'!Y24&lt;11), 'STB Models Tier 2'!Y24*$Y$2,"")</f>
        <v/>
      </c>
      <c r="Z24" s="17" t="str">
        <f>IF(AND(NOT(ISBLANK('STB Models Tier 2'!Z24)),NOT(ISBLANK(VLOOKUP($G24,'Tier 2 Allowances'!$A$2:$X$6,19,FALSE))),'STB Models Tier 2'!Z24&lt;11), 'STB Models Tier 2'!Z24*$Z$2,"")</f>
        <v/>
      </c>
      <c r="AA24" s="17" t="str">
        <f>IF(AND(NOT(ISBLANK('STB Models Tier 2'!AA24)),OR(ISBLANK('STB Models Tier 2'!AB24),'STB Models Tier 2'!AB24=0),NOT(ISBLANK(VLOOKUP($G24,'Tier 2 Allowances'!$A$2:$X$6,20,FALSE))),'STB Models Tier 2'!AA24&lt;2), 'STB Models Tier 2'!AA24*$AA$2,"")</f>
        <v/>
      </c>
      <c r="AB24" s="17" t="str">
        <f>IF(AND(NOT(ISBLANK('STB Models Tier 2'!AB24)),NOT(ISBLANK(VLOOKUP($G24,'Tier 2 Allowances'!$A$2:$X$6,21,FALSE))),'STB Models Tier 2'!AB24&lt;2), 'STB Models Tier 2'!AB24*$AB$2,"")</f>
        <v/>
      </c>
      <c r="AC24" s="17" t="str">
        <f>IF(AND(NOT(ISBLANK('STB Models Tier 2'!AC24)),NOT(ISBLANK(VLOOKUP($G24,'Tier 2 Allowances'!$A$2:$X$6,22,FALSE))),'STB Models Tier 2'!AC24&lt;2), 'STB Models Tier 2'!AC24*$AC$2,"")</f>
        <v/>
      </c>
      <c r="AD24" s="17" t="str">
        <f>IF(AND(NOT(ISBLANK('STB Models Tier 2'!AD24)),NOT(ISBLANK(VLOOKUP($G24,'Tier 2 Allowances'!$A$2:$X$6,23,FALSE))),'STB Models Tier 2'!AD24&lt;2), 'STB Models Tier 2'!AD24*$AD$2,"")</f>
        <v/>
      </c>
      <c r="AE24" s="17" t="str">
        <f>IF(AND(NOT(ISBLANK('STB Models Tier 2'!AE24)),NOT(ISBLANK(VLOOKUP($G24,'Tier 2 Allowances'!$A$2:$X$6,24,FALSE))),'STB Models Tier 2'!AE24&lt;2), 'STB Models Tier 2'!AE24*$AE$2,"")</f>
        <v/>
      </c>
      <c r="AF24" s="76" t="str">
        <f>IF(ISBLANK('STB Models Tier 2'!AF24),"",'STB Models Tier 2'!AF24)</f>
        <v/>
      </c>
      <c r="AG24" s="18" t="str">
        <f>IF(ISBLANK('STB Models Tier 2'!AG24),"",'STB Models Tier 2'!AG24)</f>
        <v/>
      </c>
      <c r="AH24" s="18" t="str">
        <f>IF(ISBLANK('STB Models Tier 2'!AH24),"",'STB Models Tier 2'!AH24)</f>
        <v/>
      </c>
      <c r="AI24" s="18" t="str">
        <f>IF(ISBLANK('STB Models Tier 2'!AI24),"",'STB Models Tier 2'!AI24)</f>
        <v/>
      </c>
      <c r="AJ24" s="18" t="str">
        <f>IF(ISBLANK('STB Models Tier 2'!AJ24),"",'STB Models Tier 2'!AJ24)</f>
        <v/>
      </c>
      <c r="AK24" s="18" t="str">
        <f>IF(ISBLANK('STB Models Tier 2'!AK24),"",'STB Models Tier 2'!AK24)</f>
        <v/>
      </c>
      <c r="AL24" s="18" t="str">
        <f>IF(ISBLANK('STB Models Tier 2'!G24),"",IF(ISBLANK('STB Models Tier 2'!H24), 14, 7-(4-$H24)/2))</f>
        <v/>
      </c>
      <c r="AM24" s="18" t="str">
        <f>IF(ISBLANK('STB Models Tier 2'!G24),"",IF(ISBLANK('STB Models Tier 2'!I24),10,(10-I24)))</f>
        <v/>
      </c>
      <c r="AN24" s="18" t="str">
        <f>IF(ISBLANK('STB Models Tier 2'!G24),"",IF(ISBLANK('STB Models Tier 2'!H24),0,7+(4-H24)/2))</f>
        <v/>
      </c>
      <c r="AO24" s="18" t="str">
        <f>IF(ISBLANK('STB Models Tier 2'!G24),"",'STB Models Tier 2'!I24)</f>
        <v/>
      </c>
      <c r="AP24" s="18" t="str">
        <f>IF(ISBLANK('STB Models Tier 2'!G24),"",(IF(OR(AND(NOT(ISBLANK('STB Models Tier 2'!H24)),ISBLANK('STB Models Tier 2'!AI24)),AND(NOT(ISBLANK('STB Models Tier 2'!I24)),ISBLANK('STB Models Tier 2'!AJ24)),ISBLANK('STB Models Tier 2'!AH24)),"Incomplete",0.365*('STB Models Tier 2'!AG24*AL24+'STB Models Tier 2'!AH24*AM24+'STB Models Tier 2'!AI24*AN24+'STB Models Tier 2'!AJ24*AO24))))</f>
        <v/>
      </c>
      <c r="AQ24" s="17" t="str">
        <f>IF(ISBLANK('STB Models Tier 2'!G24),"",VLOOKUP(G24,'Tier 2 Allowances'!$A$2:$B$6,2,FALSE)+SUM($J24:$AE24))</f>
        <v/>
      </c>
      <c r="AR24" s="76" t="str">
        <f>IF(ISBLANK('STB Models Tier 2'!G24),"",AQ24+'STB Models Tier 2'!AF24)</f>
        <v/>
      </c>
      <c r="AS24" s="76" t="str">
        <f>IF(ISBLANK('STB Models Tier 2'!AK24),"",IF('STB Models Tier 2'!AK24&gt;'Tier 2 Calculations'!AR24,"No","Yes"))</f>
        <v/>
      </c>
      <c r="AT24" s="111" t="str">
        <f>IF(ISBLANK('STB Models Tier 2'!AP24),"",'STB Models Tier 2'!AP24)</f>
        <v/>
      </c>
    </row>
    <row r="25" spans="1:46" ht="16" x14ac:dyDescent="0.2">
      <c r="A25" s="76" t="str">
        <f>IF(ISBLANK('STB Models Tier 2'!A25),"",'STB Models Tier 2'!A25)</f>
        <v/>
      </c>
      <c r="B25" s="17" t="str">
        <f>IF(ISBLANK('STB Models Tier 2'!B25),"",'STB Models Tier 2'!B25)</f>
        <v/>
      </c>
      <c r="C25" s="17" t="str">
        <f>IF(ISBLANK('STB Models Tier 2'!C25),"",'STB Models Tier 2'!C25)</f>
        <v/>
      </c>
      <c r="D25" s="17" t="str">
        <f>IF(ISBLANK('STB Models Tier 2'!D25),"",'STB Models Tier 2'!D25)</f>
        <v/>
      </c>
      <c r="E25" s="17" t="str">
        <f>IF(ISBLANK('STB Models Tier 2'!E25),"",'STB Models Tier 2'!E25)</f>
        <v/>
      </c>
      <c r="F25" s="17" t="str">
        <f>IF(ISBLANK('STB Models Tier 2'!F25),"",'STB Models Tier 2'!F25)</f>
        <v/>
      </c>
      <c r="G25" s="17" t="str">
        <f>IF(ISBLANK('STB Models Tier 2'!G25),"",'STB Models Tier 2'!G25)</f>
        <v/>
      </c>
      <c r="H25" s="17" t="str">
        <f>IF(ISBLANK('STB Models Tier 2'!H25),"",'STB Models Tier 2'!H25)</f>
        <v/>
      </c>
      <c r="I25" s="17" t="str">
        <f>IF(ISBLANK('STB Models Tier 2'!I25),"",'STB Models Tier 2'!I25)</f>
        <v/>
      </c>
      <c r="J25" s="17" t="str">
        <f>IF(AND(NOT(ISBLANK('STB Models Tier 2'!J25)),NOT(ISBLANK(VLOOKUP($G25,'Tier 2 Allowances'!$A$2:$X$6,3,FALSE))),'STB Models Tier 2'!J25&lt;3), 'STB Models Tier 2'!J25*$J$2,"")</f>
        <v/>
      </c>
      <c r="K25" s="17" t="str">
        <f>IF(AND(NOT(ISBLANK('STB Models Tier 2'!K25)),NOT(ISBLANK(VLOOKUP($G25,'Tier 2 Allowances'!$A$2:$X$6,4,FALSE))),'STB Models Tier 2'!K25&lt;3), 'STB Models Tier 2'!K25*$K$2,"")</f>
        <v/>
      </c>
      <c r="L25" s="17" t="str">
        <f>IF(AND(NOT(ISBLANK('STB Models Tier 2'!L25)),NOT(ISBLANK(VLOOKUP($G25,'Tier 2 Allowances'!$A$2:$X$6,5,FALSE))),'STB Models Tier 2'!L25&lt;2), 'STB Models Tier 2'!L25*$L$2,"")</f>
        <v/>
      </c>
      <c r="M25" s="17" t="str">
        <f>IF(AND(NOT(ISBLANK('STB Models Tier 2'!M25)),OR('STB Models Tier 2'!N25=0,ISBLANK('STB Models Tier 2'!N25)),NOT(ISBLANK(VLOOKUP($G25,'Tier 2 Allowances'!$A$2:$X$6,6,FALSE))),'STB Models Tier 2'!M25&lt;2), 'STB Models Tier 2'!M25*$M$2,"")</f>
        <v/>
      </c>
      <c r="N25" s="17"/>
      <c r="O25" s="17" t="str">
        <f>IF(AND(NOT(ISBLANK('STB Models Tier 2'!O25)),NOT(ISBLANK(VLOOKUP($G25,'Tier 2 Allowances'!$A$2:$X$6,8,FALSE))),'STB Models Tier 2'!O25&lt;2), 'STB Models Tier 2'!O25*$O$2,"")</f>
        <v/>
      </c>
      <c r="P25" s="17" t="str">
        <f>IF(AND(NOT(ISBLANK('STB Models Tier 2'!P25)),OR(ISBLANK('STB Models Tier 2'!S25),'STB Models Tier 2'!S25=0),NOT(ISBLANK(VLOOKUP($G25,'Tier 2 Allowances'!$A$2:$X$6,9,FALSE))),'STB Models Tier 2'!P25&lt;2), 'STB Models Tier 2'!P25*$P$2,"")</f>
        <v/>
      </c>
      <c r="Q25" s="17" t="str">
        <f>IF(AND(NOT(ISBLANK('STB Models Tier 2'!Q25)),NOT(ISBLANK(VLOOKUP($G25,'Tier 2 Allowances'!$A$2:$X$6,10,FALSE))),'STB Models Tier 2'!Q25&lt;2), 'STB Models Tier 2'!Q25*$Q$2,"")</f>
        <v/>
      </c>
      <c r="R25" s="17" t="str">
        <f>IF(AND(NOT(ISBLANK('STB Models Tier 2'!R25)),OR(ISBLANK('STB Models Tier 2'!S25),'STB Models Tier 2'!S25=0),NOT(ISBLANK(VLOOKUP($G25,'Tier 2 Allowances'!$A$2:$X$6,11,FALSE))),'STB Models Tier 2'!R25&lt;2), 'STB Models Tier 2'!R25*$R$2,"")</f>
        <v/>
      </c>
      <c r="S25" s="17" t="str">
        <f>IF(AND(NOT(ISBLANK('STB Models Tier 2'!S25)),NOT(ISBLANK(VLOOKUP($G25,'Tier 2 Allowances'!$A$2:$X$6,12,FALSE))),'STB Models Tier 2'!S25&lt;2), 'STB Models Tier 2'!S25*$S$2,"")</f>
        <v/>
      </c>
      <c r="T25" s="17" t="str">
        <f>IF(AND(NOT(ISBLANK('STB Models Tier 2'!T25)),NOT(ISBLANK(VLOOKUP($G25,'Tier 2 Allowances'!$A$2:$X$6,13,FALSE))),'STB Models Tier 2'!T25&lt;2), 'STB Models Tier 2'!T25*$T$2,"")</f>
        <v/>
      </c>
      <c r="U25" s="17" t="str">
        <f>IF(AND(NOT(ISBLANK('STB Models Tier 2'!U25)),NOT(ISBLANK(VLOOKUP($G25,'Tier 2 Allowances'!$A$2:$X$6,14,FALSE))),'STB Models Tier 2'!U25&lt;2), 'STB Models Tier 2'!U25*$U$2,"")</f>
        <v/>
      </c>
      <c r="V25" s="17" t="str">
        <f>IF(AND(NOT(ISBLANK('STB Models Tier 2'!V25)),NOT(ISBLANK(VLOOKUP($G25,'Tier 2 Allowances'!$A$2:$X$6,15,FALSE))),'STB Models Tier 2'!V25&lt;2), 'STB Models Tier 2'!V25*$V$2,"")</f>
        <v/>
      </c>
      <c r="W25" s="17" t="str">
        <f>IF(AND(NOT(ISBLANK('STB Models Tier 2'!W25)),NOT(ISBLANK(VLOOKUP($G25,'Tier 2 Allowances'!$A$2:$X$6,16,FALSE))),'STB Models Tier 2'!W25&lt;6), 'STB Models Tier 2'!W25*$W$2,"")</f>
        <v/>
      </c>
      <c r="X25" s="17" t="str">
        <f>IF(AND(NOT(ISBLANK('STB Models Tier 2'!X25)),NOT(ISBLANK(VLOOKUP($G25,'Tier 2 Allowances'!$A$2:$X$6,17,FALSE))),'STB Models Tier 2'!X25&lt;2), 'STB Models Tier 2'!X25*$X$2,"")</f>
        <v/>
      </c>
      <c r="Y25" s="17" t="str">
        <f>IF(AND(NOT(ISBLANK('STB Models Tier 2'!Y25)),NOT(ISBLANK(VLOOKUP($G25,'Tier 2 Allowances'!$A$2:$X$6,18,FALSE))),'STB Models Tier 2'!Y25&lt;11), 'STB Models Tier 2'!Y25*$Y$2,"")</f>
        <v/>
      </c>
      <c r="Z25" s="17" t="str">
        <f>IF(AND(NOT(ISBLANK('STB Models Tier 2'!Z25)),NOT(ISBLANK(VLOOKUP($G25,'Tier 2 Allowances'!$A$2:$X$6,19,FALSE))),'STB Models Tier 2'!Z25&lt;11), 'STB Models Tier 2'!Z25*$Z$2,"")</f>
        <v/>
      </c>
      <c r="AA25" s="17" t="str">
        <f>IF(AND(NOT(ISBLANK('STB Models Tier 2'!AA25)),OR(ISBLANK('STB Models Tier 2'!AB25),'STB Models Tier 2'!AB25=0),NOT(ISBLANK(VLOOKUP($G25,'Tier 2 Allowances'!$A$2:$X$6,20,FALSE))),'STB Models Tier 2'!AA25&lt;2), 'STB Models Tier 2'!AA25*$AA$2,"")</f>
        <v/>
      </c>
      <c r="AB25" s="17" t="str">
        <f>IF(AND(NOT(ISBLANK('STB Models Tier 2'!AB25)),NOT(ISBLANK(VLOOKUP($G25,'Tier 2 Allowances'!$A$2:$X$6,21,FALSE))),'STB Models Tier 2'!AB25&lt;2), 'STB Models Tier 2'!AB25*$AB$2,"")</f>
        <v/>
      </c>
      <c r="AC25" s="17" t="str">
        <f>IF(AND(NOT(ISBLANK('STB Models Tier 2'!AC25)),NOT(ISBLANK(VLOOKUP($G25,'Tier 2 Allowances'!$A$2:$X$6,22,FALSE))),'STB Models Tier 2'!AC25&lt;2), 'STB Models Tier 2'!AC25*$AC$2,"")</f>
        <v/>
      </c>
      <c r="AD25" s="17" t="str">
        <f>IF(AND(NOT(ISBLANK('STB Models Tier 2'!AD25)),NOT(ISBLANK(VLOOKUP($G25,'Tier 2 Allowances'!$A$2:$X$6,23,FALSE))),'STB Models Tier 2'!AD25&lt;2), 'STB Models Tier 2'!AD25*$AD$2,"")</f>
        <v/>
      </c>
      <c r="AE25" s="17" t="str">
        <f>IF(AND(NOT(ISBLANK('STB Models Tier 2'!AE25)),NOT(ISBLANK(VLOOKUP($G25,'Tier 2 Allowances'!$A$2:$X$6,24,FALSE))),'STB Models Tier 2'!AE25&lt;2), 'STB Models Tier 2'!AE25*$AE$2,"")</f>
        <v/>
      </c>
      <c r="AF25" s="76" t="str">
        <f>IF(ISBLANK('STB Models Tier 2'!AF25),"",'STB Models Tier 2'!AF25)</f>
        <v/>
      </c>
      <c r="AG25" s="18" t="str">
        <f>IF(ISBLANK('STB Models Tier 2'!AG25),"",'STB Models Tier 2'!AG25)</f>
        <v/>
      </c>
      <c r="AH25" s="18" t="str">
        <f>IF(ISBLANK('STB Models Tier 2'!AH25),"",'STB Models Tier 2'!AH25)</f>
        <v/>
      </c>
      <c r="AI25" s="18" t="str">
        <f>IF(ISBLANK('STB Models Tier 2'!AI25),"",'STB Models Tier 2'!AI25)</f>
        <v/>
      </c>
      <c r="AJ25" s="18" t="str">
        <f>IF(ISBLANK('STB Models Tier 2'!AJ25),"",'STB Models Tier 2'!AJ25)</f>
        <v/>
      </c>
      <c r="AK25" s="18" t="str">
        <f>IF(ISBLANK('STB Models Tier 2'!AK25),"",'STB Models Tier 2'!AK25)</f>
        <v/>
      </c>
      <c r="AL25" s="18" t="str">
        <f>IF(ISBLANK('STB Models Tier 2'!G25),"",IF(ISBLANK('STB Models Tier 2'!H25), 14, 7-(4-$H25)/2))</f>
        <v/>
      </c>
      <c r="AM25" s="18" t="str">
        <f>IF(ISBLANK('STB Models Tier 2'!G25),"",IF(ISBLANK('STB Models Tier 2'!I25),10,(10-I25)))</f>
        <v/>
      </c>
      <c r="AN25" s="18" t="str">
        <f>IF(ISBLANK('STB Models Tier 2'!G25),"",IF(ISBLANK('STB Models Tier 2'!H25),0,7+(4-H25)/2))</f>
        <v/>
      </c>
      <c r="AO25" s="18" t="str">
        <f>IF(ISBLANK('STB Models Tier 2'!G25),"",'STB Models Tier 2'!I25)</f>
        <v/>
      </c>
      <c r="AP25" s="18" t="str">
        <f>IF(ISBLANK('STB Models Tier 2'!G25),"",(IF(OR(AND(NOT(ISBLANK('STB Models Tier 2'!H25)),ISBLANK('STB Models Tier 2'!AI25)),AND(NOT(ISBLANK('STB Models Tier 2'!I25)),ISBLANK('STB Models Tier 2'!AJ25)),ISBLANK('STB Models Tier 2'!AH25)),"Incomplete",0.365*('STB Models Tier 2'!AG25*AL25+'STB Models Tier 2'!AH25*AM25+'STB Models Tier 2'!AI25*AN25+'STB Models Tier 2'!AJ25*AO25))))</f>
        <v/>
      </c>
      <c r="AQ25" s="17" t="str">
        <f>IF(ISBLANK('STB Models Tier 2'!G25),"",VLOOKUP(G25,'Tier 2 Allowances'!$A$2:$B$6,2,FALSE)+SUM($J25:$AE25))</f>
        <v/>
      </c>
      <c r="AR25" s="76" t="str">
        <f>IF(ISBLANK('STB Models Tier 2'!G25),"",AQ25+'STB Models Tier 2'!AF25)</f>
        <v/>
      </c>
      <c r="AS25" s="76" t="str">
        <f>IF(ISBLANK('STB Models Tier 2'!AK25),"",IF('STB Models Tier 2'!AK25&gt;'Tier 2 Calculations'!AR25,"No","Yes"))</f>
        <v/>
      </c>
      <c r="AT25" s="111" t="str">
        <f>IF(ISBLANK('STB Models Tier 2'!AP25),"",'STB Models Tier 2'!AP25)</f>
        <v/>
      </c>
    </row>
    <row r="26" spans="1:46" ht="16" x14ac:dyDescent="0.2">
      <c r="A26" s="76" t="str">
        <f>IF(ISBLANK('STB Models Tier 2'!A26),"",'STB Models Tier 2'!A26)</f>
        <v/>
      </c>
      <c r="B26" s="17" t="str">
        <f>IF(ISBLANK('STB Models Tier 2'!B26),"",'STB Models Tier 2'!B26)</f>
        <v/>
      </c>
      <c r="C26" s="17" t="str">
        <f>IF(ISBLANK('STB Models Tier 2'!C26),"",'STB Models Tier 2'!C26)</f>
        <v/>
      </c>
      <c r="D26" s="17" t="str">
        <f>IF(ISBLANK('STB Models Tier 2'!D26),"",'STB Models Tier 2'!D26)</f>
        <v/>
      </c>
      <c r="E26" s="17" t="str">
        <f>IF(ISBLANK('STB Models Tier 2'!E26),"",'STB Models Tier 2'!E26)</f>
        <v/>
      </c>
      <c r="F26" s="17" t="str">
        <f>IF(ISBLANK('STB Models Tier 2'!F26),"",'STB Models Tier 2'!F26)</f>
        <v/>
      </c>
      <c r="G26" s="17" t="str">
        <f>IF(ISBLANK('STB Models Tier 2'!G26),"",'STB Models Tier 2'!G26)</f>
        <v/>
      </c>
      <c r="H26" s="17" t="str">
        <f>IF(ISBLANK('STB Models Tier 2'!H26),"",'STB Models Tier 2'!H26)</f>
        <v/>
      </c>
      <c r="I26" s="17" t="str">
        <f>IF(ISBLANK('STB Models Tier 2'!I26),"",'STB Models Tier 2'!I26)</f>
        <v/>
      </c>
      <c r="J26" s="17" t="str">
        <f>IF(AND(NOT(ISBLANK('STB Models Tier 2'!J26)),NOT(ISBLANK(VLOOKUP($G26,'Tier 2 Allowances'!$A$2:$X$6,3,FALSE))),'STB Models Tier 2'!J26&lt;3), 'STB Models Tier 2'!J26*$J$2,"")</f>
        <v/>
      </c>
      <c r="K26" s="17" t="str">
        <f>IF(AND(NOT(ISBLANK('STB Models Tier 2'!K26)),NOT(ISBLANK(VLOOKUP($G26,'Tier 2 Allowances'!$A$2:$X$6,4,FALSE))),'STB Models Tier 2'!K26&lt;3), 'STB Models Tier 2'!K26*$K$2,"")</f>
        <v/>
      </c>
      <c r="L26" s="17" t="str">
        <f>IF(AND(NOT(ISBLANK('STB Models Tier 2'!L26)),NOT(ISBLANK(VLOOKUP($G26,'Tier 2 Allowances'!$A$2:$X$6,5,FALSE))),'STB Models Tier 2'!L26&lt;2), 'STB Models Tier 2'!L26*$L$2,"")</f>
        <v/>
      </c>
      <c r="M26" s="17" t="str">
        <f>IF(AND(NOT(ISBLANK('STB Models Tier 2'!M26)),OR('STB Models Tier 2'!N26=0,ISBLANK('STB Models Tier 2'!N26)),NOT(ISBLANK(VLOOKUP($G26,'Tier 2 Allowances'!$A$2:$X$6,6,FALSE))),'STB Models Tier 2'!M26&lt;2), 'STB Models Tier 2'!M26*$M$2,"")</f>
        <v/>
      </c>
      <c r="N26" s="17"/>
      <c r="O26" s="17" t="str">
        <f>IF(AND(NOT(ISBLANK('STB Models Tier 2'!O26)),NOT(ISBLANK(VLOOKUP($G26,'Tier 2 Allowances'!$A$2:$X$6,8,FALSE))),'STB Models Tier 2'!O26&lt;2), 'STB Models Tier 2'!O26*$O$2,"")</f>
        <v/>
      </c>
      <c r="P26" s="17" t="str">
        <f>IF(AND(NOT(ISBLANK('STB Models Tier 2'!P26)),OR(ISBLANK('STB Models Tier 2'!S26),'STB Models Tier 2'!S26=0),NOT(ISBLANK(VLOOKUP($G26,'Tier 2 Allowances'!$A$2:$X$6,9,FALSE))),'STB Models Tier 2'!P26&lt;2), 'STB Models Tier 2'!P26*$P$2,"")</f>
        <v/>
      </c>
      <c r="Q26" s="17" t="str">
        <f>IF(AND(NOT(ISBLANK('STB Models Tier 2'!Q26)),NOT(ISBLANK(VLOOKUP($G26,'Tier 2 Allowances'!$A$2:$X$6,10,FALSE))),'STB Models Tier 2'!Q26&lt;2), 'STB Models Tier 2'!Q26*$Q$2,"")</f>
        <v/>
      </c>
      <c r="R26" s="17" t="str">
        <f>IF(AND(NOT(ISBLANK('STB Models Tier 2'!R26)),OR(ISBLANK('STB Models Tier 2'!S26),'STB Models Tier 2'!S26=0),NOT(ISBLANK(VLOOKUP($G26,'Tier 2 Allowances'!$A$2:$X$6,11,FALSE))),'STB Models Tier 2'!R26&lt;2), 'STB Models Tier 2'!R26*$R$2,"")</f>
        <v/>
      </c>
      <c r="S26" s="17" t="str">
        <f>IF(AND(NOT(ISBLANK('STB Models Tier 2'!S26)),NOT(ISBLANK(VLOOKUP($G26,'Tier 2 Allowances'!$A$2:$X$6,12,FALSE))),'STB Models Tier 2'!S26&lt;2), 'STB Models Tier 2'!S26*$S$2,"")</f>
        <v/>
      </c>
      <c r="T26" s="17" t="str">
        <f>IF(AND(NOT(ISBLANK('STB Models Tier 2'!T26)),NOT(ISBLANK(VLOOKUP($G26,'Tier 2 Allowances'!$A$2:$X$6,13,FALSE))),'STB Models Tier 2'!T26&lt;2), 'STB Models Tier 2'!T26*$T$2,"")</f>
        <v/>
      </c>
      <c r="U26" s="17" t="str">
        <f>IF(AND(NOT(ISBLANK('STB Models Tier 2'!U26)),NOT(ISBLANK(VLOOKUP($G26,'Tier 2 Allowances'!$A$2:$X$6,14,FALSE))),'STB Models Tier 2'!U26&lt;2), 'STB Models Tier 2'!U26*$U$2,"")</f>
        <v/>
      </c>
      <c r="V26" s="17" t="str">
        <f>IF(AND(NOT(ISBLANK('STB Models Tier 2'!V26)),NOT(ISBLANK(VLOOKUP($G26,'Tier 2 Allowances'!$A$2:$X$6,15,FALSE))),'STB Models Tier 2'!V26&lt;2), 'STB Models Tier 2'!V26*$V$2,"")</f>
        <v/>
      </c>
      <c r="W26" s="17" t="str">
        <f>IF(AND(NOT(ISBLANK('STB Models Tier 2'!W26)),NOT(ISBLANK(VLOOKUP($G26,'Tier 2 Allowances'!$A$2:$X$6,16,FALSE))),'STB Models Tier 2'!W26&lt;6), 'STB Models Tier 2'!W26*$W$2,"")</f>
        <v/>
      </c>
      <c r="X26" s="17" t="str">
        <f>IF(AND(NOT(ISBLANK('STB Models Tier 2'!X26)),NOT(ISBLANK(VLOOKUP($G26,'Tier 2 Allowances'!$A$2:$X$6,17,FALSE))),'STB Models Tier 2'!X26&lt;2), 'STB Models Tier 2'!X26*$X$2,"")</f>
        <v/>
      </c>
      <c r="Y26" s="17" t="str">
        <f>IF(AND(NOT(ISBLANK('STB Models Tier 2'!Y26)),NOT(ISBLANK(VLOOKUP($G26,'Tier 2 Allowances'!$A$2:$X$6,18,FALSE))),'STB Models Tier 2'!Y26&lt;11), 'STB Models Tier 2'!Y26*$Y$2,"")</f>
        <v/>
      </c>
      <c r="Z26" s="17" t="str">
        <f>IF(AND(NOT(ISBLANK('STB Models Tier 2'!Z26)),NOT(ISBLANK(VLOOKUP($G26,'Tier 2 Allowances'!$A$2:$X$6,19,FALSE))),'STB Models Tier 2'!Z26&lt;11), 'STB Models Tier 2'!Z26*$Z$2,"")</f>
        <v/>
      </c>
      <c r="AA26" s="17" t="str">
        <f>IF(AND(NOT(ISBLANK('STB Models Tier 2'!AA26)),OR(ISBLANK('STB Models Tier 2'!AB26),'STB Models Tier 2'!AB26=0),NOT(ISBLANK(VLOOKUP($G26,'Tier 2 Allowances'!$A$2:$X$6,20,FALSE))),'STB Models Tier 2'!AA26&lt;2), 'STB Models Tier 2'!AA26*$AA$2,"")</f>
        <v/>
      </c>
      <c r="AB26" s="17" t="str">
        <f>IF(AND(NOT(ISBLANK('STB Models Tier 2'!AB26)),NOT(ISBLANK(VLOOKUP($G26,'Tier 2 Allowances'!$A$2:$X$6,21,FALSE))),'STB Models Tier 2'!AB26&lt;2), 'STB Models Tier 2'!AB26*$AB$2,"")</f>
        <v/>
      </c>
      <c r="AC26" s="17" t="str">
        <f>IF(AND(NOT(ISBLANK('STB Models Tier 2'!AC26)),NOT(ISBLANK(VLOOKUP($G26,'Tier 2 Allowances'!$A$2:$X$6,22,FALSE))),'STB Models Tier 2'!AC26&lt;2), 'STB Models Tier 2'!AC26*$AC$2,"")</f>
        <v/>
      </c>
      <c r="AD26" s="17" t="str">
        <f>IF(AND(NOT(ISBLANK('STB Models Tier 2'!AD26)),NOT(ISBLANK(VLOOKUP($G26,'Tier 2 Allowances'!$A$2:$X$6,23,FALSE))),'STB Models Tier 2'!AD26&lt;2), 'STB Models Tier 2'!AD26*$AD$2,"")</f>
        <v/>
      </c>
      <c r="AE26" s="17" t="str">
        <f>IF(AND(NOT(ISBLANK('STB Models Tier 2'!AE26)),NOT(ISBLANK(VLOOKUP($G26,'Tier 2 Allowances'!$A$2:$X$6,24,FALSE))),'STB Models Tier 2'!AE26&lt;2), 'STB Models Tier 2'!AE26*$AE$2,"")</f>
        <v/>
      </c>
      <c r="AF26" s="76" t="str">
        <f>IF(ISBLANK('STB Models Tier 2'!AF26),"",'STB Models Tier 2'!AF26)</f>
        <v/>
      </c>
      <c r="AG26" s="18" t="str">
        <f>IF(ISBLANK('STB Models Tier 2'!AG26),"",'STB Models Tier 2'!AG26)</f>
        <v/>
      </c>
      <c r="AH26" s="18" t="str">
        <f>IF(ISBLANK('STB Models Tier 2'!AH26),"",'STB Models Tier 2'!AH26)</f>
        <v/>
      </c>
      <c r="AI26" s="18" t="str">
        <f>IF(ISBLANK('STB Models Tier 2'!AI26),"",'STB Models Tier 2'!AI26)</f>
        <v/>
      </c>
      <c r="AJ26" s="18" t="str">
        <f>IF(ISBLANK('STB Models Tier 2'!AJ26),"",'STB Models Tier 2'!AJ26)</f>
        <v/>
      </c>
      <c r="AK26" s="18" t="str">
        <f>IF(ISBLANK('STB Models Tier 2'!AK26),"",'STB Models Tier 2'!AK26)</f>
        <v/>
      </c>
      <c r="AL26" s="18" t="str">
        <f>IF(ISBLANK('STB Models Tier 2'!G26),"",IF(ISBLANK('STB Models Tier 2'!H26), 14, 7-(4-$H26)/2))</f>
        <v/>
      </c>
      <c r="AM26" s="18" t="str">
        <f>IF(ISBLANK('STB Models Tier 2'!G26),"",IF(ISBLANK('STB Models Tier 2'!I26),10,(10-I26)))</f>
        <v/>
      </c>
      <c r="AN26" s="18" t="str">
        <f>IF(ISBLANK('STB Models Tier 2'!G26),"",IF(ISBLANK('STB Models Tier 2'!H26),0,7+(4-H26)/2))</f>
        <v/>
      </c>
      <c r="AO26" s="18" t="str">
        <f>IF(ISBLANK('STB Models Tier 2'!G26),"",'STB Models Tier 2'!I26)</f>
        <v/>
      </c>
      <c r="AP26" s="18" t="str">
        <f>IF(ISBLANK('STB Models Tier 2'!G26),"",(IF(OR(AND(NOT(ISBLANK('STB Models Tier 2'!H26)),ISBLANK('STB Models Tier 2'!AI26)),AND(NOT(ISBLANK('STB Models Tier 2'!I26)),ISBLANK('STB Models Tier 2'!AJ26)),ISBLANK('STB Models Tier 2'!AH26)),"Incomplete",0.365*('STB Models Tier 2'!AG26*AL26+'STB Models Tier 2'!AH26*AM26+'STB Models Tier 2'!AI26*AN26+'STB Models Tier 2'!AJ26*AO26))))</f>
        <v/>
      </c>
      <c r="AQ26" s="17" t="str">
        <f>IF(ISBLANK('STB Models Tier 2'!G26),"",VLOOKUP(G26,'Tier 2 Allowances'!$A$2:$B$6,2,FALSE)+SUM($J26:$AE26))</f>
        <v/>
      </c>
      <c r="AR26" s="76" t="str">
        <f>IF(ISBLANK('STB Models Tier 2'!G26),"",AQ26+'STB Models Tier 2'!AF26)</f>
        <v/>
      </c>
      <c r="AS26" s="76" t="str">
        <f>IF(ISBLANK('STB Models Tier 2'!AK26),"",IF('STB Models Tier 2'!AK26&gt;'Tier 2 Calculations'!AR26,"No","Yes"))</f>
        <v/>
      </c>
      <c r="AT26" s="111" t="str">
        <f>IF(ISBLANK('STB Models Tier 2'!AP26),"",'STB Models Tier 2'!AP26)</f>
        <v/>
      </c>
    </row>
    <row r="27" spans="1:46" ht="16" x14ac:dyDescent="0.2">
      <c r="A27" s="76" t="str">
        <f>IF(ISBLANK('STB Models Tier 2'!A27),"",'STB Models Tier 2'!A27)</f>
        <v/>
      </c>
      <c r="B27" s="17" t="str">
        <f>IF(ISBLANK('STB Models Tier 2'!B27),"",'STB Models Tier 2'!B27)</f>
        <v/>
      </c>
      <c r="C27" s="17" t="str">
        <f>IF(ISBLANK('STB Models Tier 2'!C27),"",'STB Models Tier 2'!C27)</f>
        <v/>
      </c>
      <c r="D27" s="17" t="str">
        <f>IF(ISBLANK('STB Models Tier 2'!D27),"",'STB Models Tier 2'!D27)</f>
        <v/>
      </c>
      <c r="E27" s="17" t="str">
        <f>IF(ISBLANK('STB Models Tier 2'!E27),"",'STB Models Tier 2'!E27)</f>
        <v/>
      </c>
      <c r="F27" s="17" t="str">
        <f>IF(ISBLANK('STB Models Tier 2'!F27),"",'STB Models Tier 2'!F27)</f>
        <v/>
      </c>
      <c r="G27" s="17" t="str">
        <f>IF(ISBLANK('STB Models Tier 2'!G27),"",'STB Models Tier 2'!G27)</f>
        <v/>
      </c>
      <c r="H27" s="17" t="str">
        <f>IF(ISBLANK('STB Models Tier 2'!H27),"",'STB Models Tier 2'!H27)</f>
        <v/>
      </c>
      <c r="I27" s="17" t="str">
        <f>IF(ISBLANK('STB Models Tier 2'!I27),"",'STB Models Tier 2'!I27)</f>
        <v/>
      </c>
      <c r="J27" s="17" t="str">
        <f>IF(AND(NOT(ISBLANK('STB Models Tier 2'!J27)),NOT(ISBLANK(VLOOKUP($G27,'Tier 2 Allowances'!$A$2:$X$6,3,FALSE))),'STB Models Tier 2'!J27&lt;3), 'STB Models Tier 2'!J27*$J$2,"")</f>
        <v/>
      </c>
      <c r="K27" s="17" t="str">
        <f>IF(AND(NOT(ISBLANK('STB Models Tier 2'!K27)),NOT(ISBLANK(VLOOKUP($G27,'Tier 2 Allowances'!$A$2:$X$6,4,FALSE))),'STB Models Tier 2'!K27&lt;3), 'STB Models Tier 2'!K27*$K$2,"")</f>
        <v/>
      </c>
      <c r="L27" s="17" t="str">
        <f>IF(AND(NOT(ISBLANK('STB Models Tier 2'!L27)),NOT(ISBLANK(VLOOKUP($G27,'Tier 2 Allowances'!$A$2:$X$6,5,FALSE))),'STB Models Tier 2'!L27&lt;2), 'STB Models Tier 2'!L27*$L$2,"")</f>
        <v/>
      </c>
      <c r="M27" s="17" t="str">
        <f>IF(AND(NOT(ISBLANK('STB Models Tier 2'!M27)),OR('STB Models Tier 2'!N27=0,ISBLANK('STB Models Tier 2'!N27)),NOT(ISBLANK(VLOOKUP($G27,'Tier 2 Allowances'!$A$2:$X$6,6,FALSE))),'STB Models Tier 2'!M27&lt;2), 'STB Models Tier 2'!M27*$M$2,"")</f>
        <v/>
      </c>
      <c r="N27" s="17"/>
      <c r="O27" s="17" t="str">
        <f>IF(AND(NOT(ISBLANK('STB Models Tier 2'!O27)),NOT(ISBLANK(VLOOKUP($G27,'Tier 2 Allowances'!$A$2:$X$6,8,FALSE))),'STB Models Tier 2'!O27&lt;2), 'STB Models Tier 2'!O27*$O$2,"")</f>
        <v/>
      </c>
      <c r="P27" s="17" t="str">
        <f>IF(AND(NOT(ISBLANK('STB Models Tier 2'!P27)),OR(ISBLANK('STB Models Tier 2'!S27),'STB Models Tier 2'!S27=0),NOT(ISBLANK(VLOOKUP($G27,'Tier 2 Allowances'!$A$2:$X$6,9,FALSE))),'STB Models Tier 2'!P27&lt;2), 'STB Models Tier 2'!P27*$P$2,"")</f>
        <v/>
      </c>
      <c r="Q27" s="17" t="str">
        <f>IF(AND(NOT(ISBLANK('STB Models Tier 2'!Q27)),NOT(ISBLANK(VLOOKUP($G27,'Tier 2 Allowances'!$A$2:$X$6,10,FALSE))),'STB Models Tier 2'!Q27&lt;2), 'STB Models Tier 2'!Q27*$Q$2,"")</f>
        <v/>
      </c>
      <c r="R27" s="17" t="str">
        <f>IF(AND(NOT(ISBLANK('STB Models Tier 2'!R27)),OR(ISBLANK('STB Models Tier 2'!S27),'STB Models Tier 2'!S27=0),NOT(ISBLANK(VLOOKUP($G27,'Tier 2 Allowances'!$A$2:$X$6,11,FALSE))),'STB Models Tier 2'!R27&lt;2), 'STB Models Tier 2'!R27*$R$2,"")</f>
        <v/>
      </c>
      <c r="S27" s="17" t="str">
        <f>IF(AND(NOT(ISBLANK('STB Models Tier 2'!S27)),NOT(ISBLANK(VLOOKUP($G27,'Tier 2 Allowances'!$A$2:$X$6,12,FALSE))),'STB Models Tier 2'!S27&lt;2), 'STB Models Tier 2'!S27*$S$2,"")</f>
        <v/>
      </c>
      <c r="T27" s="17" t="str">
        <f>IF(AND(NOT(ISBLANK('STB Models Tier 2'!T27)),NOT(ISBLANK(VLOOKUP($G27,'Tier 2 Allowances'!$A$2:$X$6,13,FALSE))),'STB Models Tier 2'!T27&lt;2), 'STB Models Tier 2'!T27*$T$2,"")</f>
        <v/>
      </c>
      <c r="U27" s="17" t="str">
        <f>IF(AND(NOT(ISBLANK('STB Models Tier 2'!U27)),NOT(ISBLANK(VLOOKUP($G27,'Tier 2 Allowances'!$A$2:$X$6,14,FALSE))),'STB Models Tier 2'!U27&lt;2), 'STB Models Tier 2'!U27*$U$2,"")</f>
        <v/>
      </c>
      <c r="V27" s="17" t="str">
        <f>IF(AND(NOT(ISBLANK('STB Models Tier 2'!V27)),NOT(ISBLANK(VLOOKUP($G27,'Tier 2 Allowances'!$A$2:$X$6,15,FALSE))),'STB Models Tier 2'!V27&lt;2), 'STB Models Tier 2'!V27*$V$2,"")</f>
        <v/>
      </c>
      <c r="W27" s="17" t="str">
        <f>IF(AND(NOT(ISBLANK('STB Models Tier 2'!W27)),NOT(ISBLANK(VLOOKUP($G27,'Tier 2 Allowances'!$A$2:$X$6,16,FALSE))),'STB Models Tier 2'!W27&lt;6), 'STB Models Tier 2'!W27*$W$2,"")</f>
        <v/>
      </c>
      <c r="X27" s="17" t="str">
        <f>IF(AND(NOT(ISBLANK('STB Models Tier 2'!X27)),NOT(ISBLANK(VLOOKUP($G27,'Tier 2 Allowances'!$A$2:$X$6,17,FALSE))),'STB Models Tier 2'!X27&lt;2), 'STB Models Tier 2'!X27*$X$2,"")</f>
        <v/>
      </c>
      <c r="Y27" s="17" t="str">
        <f>IF(AND(NOT(ISBLANK('STB Models Tier 2'!Y27)),NOT(ISBLANK(VLOOKUP($G27,'Tier 2 Allowances'!$A$2:$X$6,18,FALSE))),'STB Models Tier 2'!Y27&lt;11), 'STB Models Tier 2'!Y27*$Y$2,"")</f>
        <v/>
      </c>
      <c r="Z27" s="17" t="str">
        <f>IF(AND(NOT(ISBLANK('STB Models Tier 2'!Z27)),NOT(ISBLANK(VLOOKUP($G27,'Tier 2 Allowances'!$A$2:$X$6,19,FALSE))),'STB Models Tier 2'!Z27&lt;11), 'STB Models Tier 2'!Z27*$Z$2,"")</f>
        <v/>
      </c>
      <c r="AA27" s="17" t="str">
        <f>IF(AND(NOT(ISBLANK('STB Models Tier 2'!AA27)),OR(ISBLANK('STB Models Tier 2'!AB27),'STB Models Tier 2'!AB27=0),NOT(ISBLANK(VLOOKUP($G27,'Tier 2 Allowances'!$A$2:$X$6,20,FALSE))),'STB Models Tier 2'!AA27&lt;2), 'STB Models Tier 2'!AA27*$AA$2,"")</f>
        <v/>
      </c>
      <c r="AB27" s="17" t="str">
        <f>IF(AND(NOT(ISBLANK('STB Models Tier 2'!AB27)),NOT(ISBLANK(VLOOKUP($G27,'Tier 2 Allowances'!$A$2:$X$6,21,FALSE))),'STB Models Tier 2'!AB27&lt;2), 'STB Models Tier 2'!AB27*$AB$2,"")</f>
        <v/>
      </c>
      <c r="AC27" s="17" t="str">
        <f>IF(AND(NOT(ISBLANK('STB Models Tier 2'!AC27)),NOT(ISBLANK(VLOOKUP($G27,'Tier 2 Allowances'!$A$2:$X$6,22,FALSE))),'STB Models Tier 2'!AC27&lt;2), 'STB Models Tier 2'!AC27*$AC$2,"")</f>
        <v/>
      </c>
      <c r="AD27" s="17" t="str">
        <f>IF(AND(NOT(ISBLANK('STB Models Tier 2'!AD27)),NOT(ISBLANK(VLOOKUP($G27,'Tier 2 Allowances'!$A$2:$X$6,23,FALSE))),'STB Models Tier 2'!AD27&lt;2), 'STB Models Tier 2'!AD27*$AD$2,"")</f>
        <v/>
      </c>
      <c r="AE27" s="17" t="str">
        <f>IF(AND(NOT(ISBLANK('STB Models Tier 2'!AE27)),NOT(ISBLANK(VLOOKUP($G27,'Tier 2 Allowances'!$A$2:$X$6,24,FALSE))),'STB Models Tier 2'!AE27&lt;2), 'STB Models Tier 2'!AE27*$AE$2,"")</f>
        <v/>
      </c>
      <c r="AF27" s="76" t="str">
        <f>IF(ISBLANK('STB Models Tier 2'!AF27),"",'STB Models Tier 2'!AF27)</f>
        <v/>
      </c>
      <c r="AG27" s="18" t="str">
        <f>IF(ISBLANK('STB Models Tier 2'!AG27),"",'STB Models Tier 2'!AG27)</f>
        <v/>
      </c>
      <c r="AH27" s="18" t="str">
        <f>IF(ISBLANK('STB Models Tier 2'!AH27),"",'STB Models Tier 2'!AH27)</f>
        <v/>
      </c>
      <c r="AI27" s="18" t="str">
        <f>IF(ISBLANK('STB Models Tier 2'!AI27),"",'STB Models Tier 2'!AI27)</f>
        <v/>
      </c>
      <c r="AJ27" s="18" t="str">
        <f>IF(ISBLANK('STB Models Tier 2'!AJ27),"",'STB Models Tier 2'!AJ27)</f>
        <v/>
      </c>
      <c r="AK27" s="18" t="str">
        <f>IF(ISBLANK('STB Models Tier 2'!AK27),"",'STB Models Tier 2'!AK27)</f>
        <v/>
      </c>
      <c r="AL27" s="18" t="str">
        <f>IF(ISBLANK('STB Models Tier 2'!G27),"",IF(ISBLANK('STB Models Tier 2'!H27), 14, 7-(4-$H27)/2))</f>
        <v/>
      </c>
      <c r="AM27" s="18" t="str">
        <f>IF(ISBLANK('STB Models Tier 2'!G27),"",IF(ISBLANK('STB Models Tier 2'!I27),10,(10-I27)))</f>
        <v/>
      </c>
      <c r="AN27" s="18" t="str">
        <f>IF(ISBLANK('STB Models Tier 2'!G27),"",IF(ISBLANK('STB Models Tier 2'!H27),0,7+(4-H27)/2))</f>
        <v/>
      </c>
      <c r="AO27" s="18" t="str">
        <f>IF(ISBLANK('STB Models Tier 2'!G27),"",'STB Models Tier 2'!I27)</f>
        <v/>
      </c>
      <c r="AP27" s="18" t="str">
        <f>IF(ISBLANK('STB Models Tier 2'!G27),"",(IF(OR(AND(NOT(ISBLANK('STB Models Tier 2'!H27)),ISBLANK('STB Models Tier 2'!AI27)),AND(NOT(ISBLANK('STB Models Tier 2'!I27)),ISBLANK('STB Models Tier 2'!AJ27)),ISBLANK('STB Models Tier 2'!AH27)),"Incomplete",0.365*('STB Models Tier 2'!AG27*AL27+'STB Models Tier 2'!AH27*AM27+'STB Models Tier 2'!AI27*AN27+'STB Models Tier 2'!AJ27*AO27))))</f>
        <v/>
      </c>
      <c r="AQ27" s="17" t="str">
        <f>IF(ISBLANK('STB Models Tier 2'!G27),"",VLOOKUP(G27,'Tier 2 Allowances'!$A$2:$B$6,2,FALSE)+SUM($J27:$AE27))</f>
        <v/>
      </c>
      <c r="AR27" s="76" t="str">
        <f>IF(ISBLANK('STB Models Tier 2'!G27),"",AQ27+'STB Models Tier 2'!AF27)</f>
        <v/>
      </c>
      <c r="AS27" s="76" t="str">
        <f>IF(ISBLANK('STB Models Tier 2'!AK27),"",IF('STB Models Tier 2'!AK27&gt;'Tier 2 Calculations'!AR27,"No","Yes"))</f>
        <v/>
      </c>
      <c r="AT27" s="111" t="str">
        <f>IF(ISBLANK('STB Models Tier 2'!AP27),"",'STB Models Tier 2'!AP27)</f>
        <v/>
      </c>
    </row>
    <row r="28" spans="1:46" ht="16" x14ac:dyDescent="0.2">
      <c r="A28" s="76" t="str">
        <f>IF(ISBLANK('STB Models Tier 2'!A28),"",'STB Models Tier 2'!A28)</f>
        <v/>
      </c>
      <c r="B28" s="17" t="str">
        <f>IF(ISBLANK('STB Models Tier 2'!B28),"",'STB Models Tier 2'!B28)</f>
        <v/>
      </c>
      <c r="C28" s="17" t="str">
        <f>IF(ISBLANK('STB Models Tier 2'!C28),"",'STB Models Tier 2'!C28)</f>
        <v/>
      </c>
      <c r="D28" s="17" t="str">
        <f>IF(ISBLANK('STB Models Tier 2'!D28),"",'STB Models Tier 2'!D28)</f>
        <v/>
      </c>
      <c r="E28" s="17" t="str">
        <f>IF(ISBLANK('STB Models Tier 2'!E28),"",'STB Models Tier 2'!E28)</f>
        <v/>
      </c>
      <c r="F28" s="17" t="str">
        <f>IF(ISBLANK('STB Models Tier 2'!F28),"",'STB Models Tier 2'!F28)</f>
        <v/>
      </c>
      <c r="G28" s="17" t="str">
        <f>IF(ISBLANK('STB Models Tier 2'!G28),"",'STB Models Tier 2'!G28)</f>
        <v/>
      </c>
      <c r="H28" s="17" t="str">
        <f>IF(ISBLANK('STB Models Tier 2'!H28),"",'STB Models Tier 2'!H28)</f>
        <v/>
      </c>
      <c r="I28" s="17" t="str">
        <f>IF(ISBLANK('STB Models Tier 2'!I28),"",'STB Models Tier 2'!I28)</f>
        <v/>
      </c>
      <c r="J28" s="17" t="str">
        <f>IF(AND(NOT(ISBLANK('STB Models Tier 2'!J28)),NOT(ISBLANK(VLOOKUP($G28,'Tier 2 Allowances'!$A$2:$X$6,3,FALSE))),'STB Models Tier 2'!J28&lt;3), 'STB Models Tier 2'!J28*$J$2,"")</f>
        <v/>
      </c>
      <c r="K28" s="17" t="str">
        <f>IF(AND(NOT(ISBLANK('STB Models Tier 2'!K28)),NOT(ISBLANK(VLOOKUP($G28,'Tier 2 Allowances'!$A$2:$X$6,4,FALSE))),'STB Models Tier 2'!K28&lt;3), 'STB Models Tier 2'!K28*$K$2,"")</f>
        <v/>
      </c>
      <c r="L28" s="17" t="str">
        <f>IF(AND(NOT(ISBLANK('STB Models Tier 2'!L28)),NOT(ISBLANK(VLOOKUP($G28,'Tier 2 Allowances'!$A$2:$X$6,5,FALSE))),'STB Models Tier 2'!L28&lt;2), 'STB Models Tier 2'!L28*$L$2,"")</f>
        <v/>
      </c>
      <c r="M28" s="17" t="str">
        <f>IF(AND(NOT(ISBLANK('STB Models Tier 2'!M28)),OR('STB Models Tier 2'!N28=0,ISBLANK('STB Models Tier 2'!N28)),NOT(ISBLANK(VLOOKUP($G28,'Tier 2 Allowances'!$A$2:$X$6,6,FALSE))),'STB Models Tier 2'!M28&lt;2), 'STB Models Tier 2'!M28*$M$2,"")</f>
        <v/>
      </c>
      <c r="N28" s="17"/>
      <c r="O28" s="17" t="str">
        <f>IF(AND(NOT(ISBLANK('STB Models Tier 2'!O28)),NOT(ISBLANK(VLOOKUP($G28,'Tier 2 Allowances'!$A$2:$X$6,8,FALSE))),'STB Models Tier 2'!O28&lt;2), 'STB Models Tier 2'!O28*$O$2,"")</f>
        <v/>
      </c>
      <c r="P28" s="17" t="str">
        <f>IF(AND(NOT(ISBLANK('STB Models Tier 2'!P28)),OR(ISBLANK('STB Models Tier 2'!S28),'STB Models Tier 2'!S28=0),NOT(ISBLANK(VLOOKUP($G28,'Tier 2 Allowances'!$A$2:$X$6,9,FALSE))),'STB Models Tier 2'!P28&lt;2), 'STB Models Tier 2'!P28*$P$2,"")</f>
        <v/>
      </c>
      <c r="Q28" s="17" t="str">
        <f>IF(AND(NOT(ISBLANK('STB Models Tier 2'!Q28)),NOT(ISBLANK(VLOOKUP($G28,'Tier 2 Allowances'!$A$2:$X$6,10,FALSE))),'STB Models Tier 2'!Q28&lt;2), 'STB Models Tier 2'!Q28*$Q$2,"")</f>
        <v/>
      </c>
      <c r="R28" s="17" t="str">
        <f>IF(AND(NOT(ISBLANK('STB Models Tier 2'!R28)),OR(ISBLANK('STB Models Tier 2'!S28),'STB Models Tier 2'!S28=0),NOT(ISBLANK(VLOOKUP($G28,'Tier 2 Allowances'!$A$2:$X$6,11,FALSE))),'STB Models Tier 2'!R28&lt;2), 'STB Models Tier 2'!R28*$R$2,"")</f>
        <v/>
      </c>
      <c r="S28" s="17" t="str">
        <f>IF(AND(NOT(ISBLANK('STB Models Tier 2'!S28)),NOT(ISBLANK(VLOOKUP($G28,'Tier 2 Allowances'!$A$2:$X$6,12,FALSE))),'STB Models Tier 2'!S28&lt;2), 'STB Models Tier 2'!S28*$S$2,"")</f>
        <v/>
      </c>
      <c r="T28" s="17" t="str">
        <f>IF(AND(NOT(ISBLANK('STB Models Tier 2'!T28)),NOT(ISBLANK(VLOOKUP($G28,'Tier 2 Allowances'!$A$2:$X$6,13,FALSE))),'STB Models Tier 2'!T28&lt;2), 'STB Models Tier 2'!T28*$T$2,"")</f>
        <v/>
      </c>
      <c r="U28" s="17" t="str">
        <f>IF(AND(NOT(ISBLANK('STB Models Tier 2'!U28)),NOT(ISBLANK(VLOOKUP($G28,'Tier 2 Allowances'!$A$2:$X$6,14,FALSE))),'STB Models Tier 2'!U28&lt;2), 'STB Models Tier 2'!U28*$U$2,"")</f>
        <v/>
      </c>
      <c r="V28" s="17" t="str">
        <f>IF(AND(NOT(ISBLANK('STB Models Tier 2'!V28)),NOT(ISBLANK(VLOOKUP($G28,'Tier 2 Allowances'!$A$2:$X$6,15,FALSE))),'STB Models Tier 2'!V28&lt;2), 'STB Models Tier 2'!V28*$V$2,"")</f>
        <v/>
      </c>
      <c r="W28" s="17" t="str">
        <f>IF(AND(NOT(ISBLANK('STB Models Tier 2'!W28)),NOT(ISBLANK(VLOOKUP($G28,'Tier 2 Allowances'!$A$2:$X$6,16,FALSE))),'STB Models Tier 2'!W28&lt;6), 'STB Models Tier 2'!W28*$W$2,"")</f>
        <v/>
      </c>
      <c r="X28" s="17" t="str">
        <f>IF(AND(NOT(ISBLANK('STB Models Tier 2'!X28)),NOT(ISBLANK(VLOOKUP($G28,'Tier 2 Allowances'!$A$2:$X$6,17,FALSE))),'STB Models Tier 2'!X28&lt;2), 'STB Models Tier 2'!X28*$X$2,"")</f>
        <v/>
      </c>
      <c r="Y28" s="17" t="str">
        <f>IF(AND(NOT(ISBLANK('STB Models Tier 2'!Y28)),NOT(ISBLANK(VLOOKUP($G28,'Tier 2 Allowances'!$A$2:$X$6,18,FALSE))),'STB Models Tier 2'!Y28&lt;11), 'STB Models Tier 2'!Y28*$Y$2,"")</f>
        <v/>
      </c>
      <c r="Z28" s="17" t="str">
        <f>IF(AND(NOT(ISBLANK('STB Models Tier 2'!Z28)),NOT(ISBLANK(VLOOKUP($G28,'Tier 2 Allowances'!$A$2:$X$6,19,FALSE))),'STB Models Tier 2'!Z28&lt;11), 'STB Models Tier 2'!Z28*$Z$2,"")</f>
        <v/>
      </c>
      <c r="AA28" s="17" t="str">
        <f>IF(AND(NOT(ISBLANK('STB Models Tier 2'!AA28)),OR(ISBLANK('STB Models Tier 2'!AB28),'STB Models Tier 2'!AB28=0),NOT(ISBLANK(VLOOKUP($G28,'Tier 2 Allowances'!$A$2:$X$6,20,FALSE))),'STB Models Tier 2'!AA28&lt;2), 'STB Models Tier 2'!AA28*$AA$2,"")</f>
        <v/>
      </c>
      <c r="AB28" s="17" t="str">
        <f>IF(AND(NOT(ISBLANK('STB Models Tier 2'!AB28)),NOT(ISBLANK(VLOOKUP($G28,'Tier 2 Allowances'!$A$2:$X$6,21,FALSE))),'STB Models Tier 2'!AB28&lt;2), 'STB Models Tier 2'!AB28*$AB$2,"")</f>
        <v/>
      </c>
      <c r="AC28" s="17" t="str">
        <f>IF(AND(NOT(ISBLANK('STB Models Tier 2'!AC28)),NOT(ISBLANK(VLOOKUP($G28,'Tier 2 Allowances'!$A$2:$X$6,22,FALSE))),'STB Models Tier 2'!AC28&lt;2), 'STB Models Tier 2'!AC28*$AC$2,"")</f>
        <v/>
      </c>
      <c r="AD28" s="17" t="str">
        <f>IF(AND(NOT(ISBLANK('STB Models Tier 2'!AD28)),NOT(ISBLANK(VLOOKUP($G28,'Tier 2 Allowances'!$A$2:$X$6,23,FALSE))),'STB Models Tier 2'!AD28&lt;2), 'STB Models Tier 2'!AD28*$AD$2,"")</f>
        <v/>
      </c>
      <c r="AE28" s="17" t="str">
        <f>IF(AND(NOT(ISBLANK('STB Models Tier 2'!AE28)),NOT(ISBLANK(VLOOKUP($G28,'Tier 2 Allowances'!$A$2:$X$6,24,FALSE))),'STB Models Tier 2'!AE28&lt;2), 'STB Models Tier 2'!AE28*$AE$2,"")</f>
        <v/>
      </c>
      <c r="AF28" s="76" t="str">
        <f>IF(ISBLANK('STB Models Tier 2'!AF28),"",'STB Models Tier 2'!AF28)</f>
        <v/>
      </c>
      <c r="AG28" s="18" t="str">
        <f>IF(ISBLANK('STB Models Tier 2'!AG28),"",'STB Models Tier 2'!AG28)</f>
        <v/>
      </c>
      <c r="AH28" s="18" t="str">
        <f>IF(ISBLANK('STB Models Tier 2'!AH28),"",'STB Models Tier 2'!AH28)</f>
        <v/>
      </c>
      <c r="AI28" s="18" t="str">
        <f>IF(ISBLANK('STB Models Tier 2'!AI28),"",'STB Models Tier 2'!AI28)</f>
        <v/>
      </c>
      <c r="AJ28" s="18" t="str">
        <f>IF(ISBLANK('STB Models Tier 2'!AJ28),"",'STB Models Tier 2'!AJ28)</f>
        <v/>
      </c>
      <c r="AK28" s="18" t="str">
        <f>IF(ISBLANK('STB Models Tier 2'!AK28),"",'STB Models Tier 2'!AK28)</f>
        <v/>
      </c>
      <c r="AL28" s="18" t="str">
        <f>IF(ISBLANK('STB Models Tier 2'!G28),"",IF(ISBLANK('STB Models Tier 2'!H28), 14, 7-(4-$H28)/2))</f>
        <v/>
      </c>
      <c r="AM28" s="18" t="str">
        <f>IF(ISBLANK('STB Models Tier 2'!G28),"",IF(ISBLANK('STB Models Tier 2'!I28),10,(10-I28)))</f>
        <v/>
      </c>
      <c r="AN28" s="18" t="str">
        <f>IF(ISBLANK('STB Models Tier 2'!G28),"",IF(ISBLANK('STB Models Tier 2'!H28),0,7+(4-H28)/2))</f>
        <v/>
      </c>
      <c r="AO28" s="18" t="str">
        <f>IF(ISBLANK('STB Models Tier 2'!G28),"",'STB Models Tier 2'!I28)</f>
        <v/>
      </c>
      <c r="AP28" s="18" t="str">
        <f>IF(ISBLANK('STB Models Tier 2'!G28),"",(IF(OR(AND(NOT(ISBLANK('STB Models Tier 2'!H28)),ISBLANK('STB Models Tier 2'!AI28)),AND(NOT(ISBLANK('STB Models Tier 2'!I28)),ISBLANK('STB Models Tier 2'!AJ28)),ISBLANK('STB Models Tier 2'!AH28)),"Incomplete",0.365*('STB Models Tier 2'!AG28*AL28+'STB Models Tier 2'!AH28*AM28+'STB Models Tier 2'!AI28*AN28+'STB Models Tier 2'!AJ28*AO28))))</f>
        <v/>
      </c>
      <c r="AQ28" s="17" t="str">
        <f>IF(ISBLANK('STB Models Tier 2'!G28),"",VLOOKUP(G28,'Tier 2 Allowances'!$A$2:$B$6,2,FALSE)+SUM($J28:$AE28))</f>
        <v/>
      </c>
      <c r="AR28" s="76" t="str">
        <f>IF(ISBLANK('STB Models Tier 2'!G28),"",AQ28+'STB Models Tier 2'!AF28)</f>
        <v/>
      </c>
      <c r="AS28" s="76" t="str">
        <f>IF(ISBLANK('STB Models Tier 2'!AK28),"",IF('STB Models Tier 2'!AK28&gt;'Tier 2 Calculations'!AR28,"No","Yes"))</f>
        <v/>
      </c>
      <c r="AT28" s="111" t="str">
        <f>IF(ISBLANK('STB Models Tier 2'!AP28),"",'STB Models Tier 2'!AP28)</f>
        <v/>
      </c>
    </row>
    <row r="29" spans="1:46" ht="16" x14ac:dyDescent="0.2">
      <c r="A29" s="76" t="str">
        <f>IF(ISBLANK('STB Models Tier 2'!A29),"",'STB Models Tier 2'!A29)</f>
        <v/>
      </c>
      <c r="B29" s="17" t="str">
        <f>IF(ISBLANK('STB Models Tier 2'!B29),"",'STB Models Tier 2'!B29)</f>
        <v/>
      </c>
      <c r="C29" s="17" t="str">
        <f>IF(ISBLANK('STB Models Tier 2'!C29),"",'STB Models Tier 2'!C29)</f>
        <v/>
      </c>
      <c r="D29" s="17" t="str">
        <f>IF(ISBLANK('STB Models Tier 2'!D29),"",'STB Models Tier 2'!D29)</f>
        <v/>
      </c>
      <c r="E29" s="17" t="str">
        <f>IF(ISBLANK('STB Models Tier 2'!E29),"",'STB Models Tier 2'!E29)</f>
        <v/>
      </c>
      <c r="F29" s="17" t="str">
        <f>IF(ISBLANK('STB Models Tier 2'!F29),"",'STB Models Tier 2'!F29)</f>
        <v/>
      </c>
      <c r="G29" s="17" t="str">
        <f>IF(ISBLANK('STB Models Tier 2'!G29),"",'STB Models Tier 2'!G29)</f>
        <v/>
      </c>
      <c r="H29" s="17" t="str">
        <f>IF(ISBLANK('STB Models Tier 2'!H29),"",'STB Models Tier 2'!H29)</f>
        <v/>
      </c>
      <c r="I29" s="17" t="str">
        <f>IF(ISBLANK('STB Models Tier 2'!I29),"",'STB Models Tier 2'!I29)</f>
        <v/>
      </c>
      <c r="J29" s="17" t="str">
        <f>IF(AND(NOT(ISBLANK('STB Models Tier 2'!J29)),NOT(ISBLANK(VLOOKUP($G29,'Tier 2 Allowances'!$A$2:$X$6,3,FALSE))),'STB Models Tier 2'!J29&lt;3), 'STB Models Tier 2'!J29*$J$2,"")</f>
        <v/>
      </c>
      <c r="K29" s="17" t="str">
        <f>IF(AND(NOT(ISBLANK('STB Models Tier 2'!K29)),NOT(ISBLANK(VLOOKUP($G29,'Tier 2 Allowances'!$A$2:$X$6,4,FALSE))),'STB Models Tier 2'!K29&lt;3), 'STB Models Tier 2'!K29*$K$2,"")</f>
        <v/>
      </c>
      <c r="L29" s="17" t="str">
        <f>IF(AND(NOT(ISBLANK('STB Models Tier 2'!L29)),NOT(ISBLANK(VLOOKUP($G29,'Tier 2 Allowances'!$A$2:$X$6,5,FALSE))),'STB Models Tier 2'!L29&lt;2), 'STB Models Tier 2'!L29*$L$2,"")</f>
        <v/>
      </c>
      <c r="M29" s="17" t="str">
        <f>IF(AND(NOT(ISBLANK('STB Models Tier 2'!M29)),OR('STB Models Tier 2'!N29=0,ISBLANK('STB Models Tier 2'!N29)),NOT(ISBLANK(VLOOKUP($G29,'Tier 2 Allowances'!$A$2:$X$6,6,FALSE))),'STB Models Tier 2'!M29&lt;2), 'STB Models Tier 2'!M29*$M$2,"")</f>
        <v/>
      </c>
      <c r="N29" s="17"/>
      <c r="O29" s="17" t="str">
        <f>IF(AND(NOT(ISBLANK('STB Models Tier 2'!O29)),NOT(ISBLANK(VLOOKUP($G29,'Tier 2 Allowances'!$A$2:$X$6,8,FALSE))),'STB Models Tier 2'!O29&lt;2), 'STB Models Tier 2'!O29*$O$2,"")</f>
        <v/>
      </c>
      <c r="P29" s="17" t="str">
        <f>IF(AND(NOT(ISBLANK('STB Models Tier 2'!P29)),OR(ISBLANK('STB Models Tier 2'!S29),'STB Models Tier 2'!S29=0),NOT(ISBLANK(VLOOKUP($G29,'Tier 2 Allowances'!$A$2:$X$6,9,FALSE))),'STB Models Tier 2'!P29&lt;2), 'STB Models Tier 2'!P29*$P$2,"")</f>
        <v/>
      </c>
      <c r="Q29" s="17" t="str">
        <f>IF(AND(NOT(ISBLANK('STB Models Tier 2'!Q29)),NOT(ISBLANK(VLOOKUP($G29,'Tier 2 Allowances'!$A$2:$X$6,10,FALSE))),'STB Models Tier 2'!Q29&lt;2), 'STB Models Tier 2'!Q29*$Q$2,"")</f>
        <v/>
      </c>
      <c r="R29" s="17" t="str">
        <f>IF(AND(NOT(ISBLANK('STB Models Tier 2'!R29)),OR(ISBLANK('STB Models Tier 2'!S29),'STB Models Tier 2'!S29=0),NOT(ISBLANK(VLOOKUP($G29,'Tier 2 Allowances'!$A$2:$X$6,11,FALSE))),'STB Models Tier 2'!R29&lt;2), 'STB Models Tier 2'!R29*$R$2,"")</f>
        <v/>
      </c>
      <c r="S29" s="17" t="str">
        <f>IF(AND(NOT(ISBLANK('STB Models Tier 2'!S29)),NOT(ISBLANK(VLOOKUP($G29,'Tier 2 Allowances'!$A$2:$X$6,12,FALSE))),'STB Models Tier 2'!S29&lt;2), 'STB Models Tier 2'!S29*$S$2,"")</f>
        <v/>
      </c>
      <c r="T29" s="17" t="str">
        <f>IF(AND(NOT(ISBLANK('STB Models Tier 2'!T29)),NOT(ISBLANK(VLOOKUP($G29,'Tier 2 Allowances'!$A$2:$X$6,13,FALSE))),'STB Models Tier 2'!T29&lt;2), 'STB Models Tier 2'!T29*$T$2,"")</f>
        <v/>
      </c>
      <c r="U29" s="17" t="str">
        <f>IF(AND(NOT(ISBLANK('STB Models Tier 2'!U29)),NOT(ISBLANK(VLOOKUP($G29,'Tier 2 Allowances'!$A$2:$X$6,14,FALSE))),'STB Models Tier 2'!U29&lt;2), 'STB Models Tier 2'!U29*$U$2,"")</f>
        <v/>
      </c>
      <c r="V29" s="17" t="str">
        <f>IF(AND(NOT(ISBLANK('STB Models Tier 2'!V29)),NOT(ISBLANK(VLOOKUP($G29,'Tier 2 Allowances'!$A$2:$X$6,15,FALSE))),'STB Models Tier 2'!V29&lt;2), 'STB Models Tier 2'!V29*$V$2,"")</f>
        <v/>
      </c>
      <c r="W29" s="17" t="str">
        <f>IF(AND(NOT(ISBLANK('STB Models Tier 2'!W29)),NOT(ISBLANK(VLOOKUP($G29,'Tier 2 Allowances'!$A$2:$X$6,16,FALSE))),'STB Models Tier 2'!W29&lt;6), 'STB Models Tier 2'!W29*$W$2,"")</f>
        <v/>
      </c>
      <c r="X29" s="17" t="str">
        <f>IF(AND(NOT(ISBLANK('STB Models Tier 2'!X29)),NOT(ISBLANK(VLOOKUP($G29,'Tier 2 Allowances'!$A$2:$X$6,17,FALSE))),'STB Models Tier 2'!X29&lt;2), 'STB Models Tier 2'!X29*$X$2,"")</f>
        <v/>
      </c>
      <c r="Y29" s="17" t="str">
        <f>IF(AND(NOT(ISBLANK('STB Models Tier 2'!Y29)),NOT(ISBLANK(VLOOKUP($G29,'Tier 2 Allowances'!$A$2:$X$6,18,FALSE))),'STB Models Tier 2'!Y29&lt;11), 'STB Models Tier 2'!Y29*$Y$2,"")</f>
        <v/>
      </c>
      <c r="Z29" s="17" t="str">
        <f>IF(AND(NOT(ISBLANK('STB Models Tier 2'!Z29)),NOT(ISBLANK(VLOOKUP($G29,'Tier 2 Allowances'!$A$2:$X$6,19,FALSE))),'STB Models Tier 2'!Z29&lt;11), 'STB Models Tier 2'!Z29*$Z$2,"")</f>
        <v/>
      </c>
      <c r="AA29" s="17" t="str">
        <f>IF(AND(NOT(ISBLANK('STB Models Tier 2'!AA29)),OR(ISBLANK('STB Models Tier 2'!AB29),'STB Models Tier 2'!AB29=0),NOT(ISBLANK(VLOOKUP($G29,'Tier 2 Allowances'!$A$2:$X$6,20,FALSE))),'STB Models Tier 2'!AA29&lt;2), 'STB Models Tier 2'!AA29*$AA$2,"")</f>
        <v/>
      </c>
      <c r="AB29" s="17" t="str">
        <f>IF(AND(NOT(ISBLANK('STB Models Tier 2'!AB29)),NOT(ISBLANK(VLOOKUP($G29,'Tier 2 Allowances'!$A$2:$X$6,21,FALSE))),'STB Models Tier 2'!AB29&lt;2), 'STB Models Tier 2'!AB29*$AB$2,"")</f>
        <v/>
      </c>
      <c r="AC29" s="17" t="str">
        <f>IF(AND(NOT(ISBLANK('STB Models Tier 2'!AC29)),NOT(ISBLANK(VLOOKUP($G29,'Tier 2 Allowances'!$A$2:$X$6,22,FALSE))),'STB Models Tier 2'!AC29&lt;2), 'STB Models Tier 2'!AC29*$AC$2,"")</f>
        <v/>
      </c>
      <c r="AD29" s="17" t="str">
        <f>IF(AND(NOT(ISBLANK('STB Models Tier 2'!AD29)),NOT(ISBLANK(VLOOKUP($G29,'Tier 2 Allowances'!$A$2:$X$6,23,FALSE))),'STB Models Tier 2'!AD29&lt;2), 'STB Models Tier 2'!AD29*$AD$2,"")</f>
        <v/>
      </c>
      <c r="AE29" s="17" t="str">
        <f>IF(AND(NOT(ISBLANK('STB Models Tier 2'!AE29)),NOT(ISBLANK(VLOOKUP($G29,'Tier 2 Allowances'!$A$2:$X$6,24,FALSE))),'STB Models Tier 2'!AE29&lt;2), 'STB Models Tier 2'!AE29*$AE$2,"")</f>
        <v/>
      </c>
      <c r="AF29" s="76" t="str">
        <f>IF(ISBLANK('STB Models Tier 2'!AF29),"",'STB Models Tier 2'!AF29)</f>
        <v/>
      </c>
      <c r="AG29" s="18" t="str">
        <f>IF(ISBLANK('STB Models Tier 2'!AG29),"",'STB Models Tier 2'!AG29)</f>
        <v/>
      </c>
      <c r="AH29" s="18" t="str">
        <f>IF(ISBLANK('STB Models Tier 2'!AH29),"",'STB Models Tier 2'!AH29)</f>
        <v/>
      </c>
      <c r="AI29" s="18" t="str">
        <f>IF(ISBLANK('STB Models Tier 2'!AI29),"",'STB Models Tier 2'!AI29)</f>
        <v/>
      </c>
      <c r="AJ29" s="18" t="str">
        <f>IF(ISBLANK('STB Models Tier 2'!AJ29),"",'STB Models Tier 2'!AJ29)</f>
        <v/>
      </c>
      <c r="AK29" s="18" t="str">
        <f>IF(ISBLANK('STB Models Tier 2'!AK29),"",'STB Models Tier 2'!AK29)</f>
        <v/>
      </c>
      <c r="AL29" s="18" t="str">
        <f>IF(ISBLANK('STB Models Tier 2'!G29),"",IF(ISBLANK('STB Models Tier 2'!H29), 14, 7-(4-$H29)/2))</f>
        <v/>
      </c>
      <c r="AM29" s="18" t="str">
        <f>IF(ISBLANK('STB Models Tier 2'!G29),"",IF(ISBLANK('STB Models Tier 2'!I29),10,(10-I29)))</f>
        <v/>
      </c>
      <c r="AN29" s="18" t="str">
        <f>IF(ISBLANK('STB Models Tier 2'!G29),"",IF(ISBLANK('STB Models Tier 2'!H29),0,7+(4-H29)/2))</f>
        <v/>
      </c>
      <c r="AO29" s="18" t="str">
        <f>IF(ISBLANK('STB Models Tier 2'!G29),"",'STB Models Tier 2'!I29)</f>
        <v/>
      </c>
      <c r="AP29" s="18" t="str">
        <f>IF(ISBLANK('STB Models Tier 2'!G29),"",(IF(OR(AND(NOT(ISBLANK('STB Models Tier 2'!H29)),ISBLANK('STB Models Tier 2'!AI29)),AND(NOT(ISBLANK('STB Models Tier 2'!I29)),ISBLANK('STB Models Tier 2'!AJ29)),ISBLANK('STB Models Tier 2'!AH29)),"Incomplete",0.365*('STB Models Tier 2'!AG29*AL29+'STB Models Tier 2'!AH29*AM29+'STB Models Tier 2'!AI29*AN29+'STB Models Tier 2'!AJ29*AO29))))</f>
        <v/>
      </c>
      <c r="AQ29" s="17" t="str">
        <f>IF(ISBLANK('STB Models Tier 2'!G29),"",VLOOKUP(G29,'Tier 2 Allowances'!$A$2:$B$6,2,FALSE)+SUM($J29:$AE29))</f>
        <v/>
      </c>
      <c r="AR29" s="76" t="str">
        <f>IF(ISBLANK('STB Models Tier 2'!G29),"",AQ29+'STB Models Tier 2'!AF29)</f>
        <v/>
      </c>
      <c r="AS29" s="76" t="str">
        <f>IF(ISBLANK('STB Models Tier 2'!AK29),"",IF('STB Models Tier 2'!AK29&gt;'Tier 2 Calculations'!AR29,"No","Yes"))</f>
        <v/>
      </c>
      <c r="AT29" s="111" t="str">
        <f>IF(ISBLANK('STB Models Tier 2'!AP29),"",'STB Models Tier 2'!AP29)</f>
        <v/>
      </c>
    </row>
    <row r="30" spans="1:46" ht="16" x14ac:dyDescent="0.2">
      <c r="A30" s="76" t="str">
        <f>IF(ISBLANK('STB Models Tier 2'!A30),"",'STB Models Tier 2'!A30)</f>
        <v/>
      </c>
      <c r="B30" s="17" t="str">
        <f>IF(ISBLANK('STB Models Tier 2'!B30),"",'STB Models Tier 2'!B30)</f>
        <v/>
      </c>
      <c r="C30" s="17" t="str">
        <f>IF(ISBLANK('STB Models Tier 2'!C30),"",'STB Models Tier 2'!C30)</f>
        <v/>
      </c>
      <c r="D30" s="17" t="str">
        <f>IF(ISBLANK('STB Models Tier 2'!D30),"",'STB Models Tier 2'!D30)</f>
        <v/>
      </c>
      <c r="E30" s="17" t="str">
        <f>IF(ISBLANK('STB Models Tier 2'!E30),"",'STB Models Tier 2'!E30)</f>
        <v/>
      </c>
      <c r="F30" s="17" t="str">
        <f>IF(ISBLANK('STB Models Tier 2'!F30),"",'STB Models Tier 2'!F30)</f>
        <v/>
      </c>
      <c r="G30" s="17" t="str">
        <f>IF(ISBLANK('STB Models Tier 2'!G30),"",'STB Models Tier 2'!G30)</f>
        <v/>
      </c>
      <c r="H30" s="17" t="str">
        <f>IF(ISBLANK('STB Models Tier 2'!H30),"",'STB Models Tier 2'!H30)</f>
        <v/>
      </c>
      <c r="I30" s="17" t="str">
        <f>IF(ISBLANK('STB Models Tier 2'!I30),"",'STB Models Tier 2'!I30)</f>
        <v/>
      </c>
      <c r="J30" s="17" t="str">
        <f>IF(AND(NOT(ISBLANK('STB Models Tier 2'!J30)),NOT(ISBLANK(VLOOKUP($G30,'Tier 2 Allowances'!$A$2:$X$6,3,FALSE))),'STB Models Tier 2'!J30&lt;3), 'STB Models Tier 2'!J30*$J$2,"")</f>
        <v/>
      </c>
      <c r="K30" s="17" t="str">
        <f>IF(AND(NOT(ISBLANK('STB Models Tier 2'!K30)),NOT(ISBLANK(VLOOKUP($G30,'Tier 2 Allowances'!$A$2:$X$6,4,FALSE))),'STB Models Tier 2'!K30&lt;3), 'STB Models Tier 2'!K30*$K$2,"")</f>
        <v/>
      </c>
      <c r="L30" s="17" t="str">
        <f>IF(AND(NOT(ISBLANK('STB Models Tier 2'!L30)),NOT(ISBLANK(VLOOKUP($G30,'Tier 2 Allowances'!$A$2:$X$6,5,FALSE))),'STB Models Tier 2'!L30&lt;2), 'STB Models Tier 2'!L30*$L$2,"")</f>
        <v/>
      </c>
      <c r="M30" s="17" t="str">
        <f>IF(AND(NOT(ISBLANK('STB Models Tier 2'!M30)),OR('STB Models Tier 2'!N30=0,ISBLANK('STB Models Tier 2'!N30)),NOT(ISBLANK(VLOOKUP($G30,'Tier 2 Allowances'!$A$2:$X$6,6,FALSE))),'STB Models Tier 2'!M30&lt;2), 'STB Models Tier 2'!M30*$M$2,"")</f>
        <v/>
      </c>
      <c r="N30" s="17"/>
      <c r="O30" s="17" t="str">
        <f>IF(AND(NOT(ISBLANK('STB Models Tier 2'!O30)),NOT(ISBLANK(VLOOKUP($G30,'Tier 2 Allowances'!$A$2:$X$6,8,FALSE))),'STB Models Tier 2'!O30&lt;2), 'STB Models Tier 2'!O30*$O$2,"")</f>
        <v/>
      </c>
      <c r="P30" s="17" t="str">
        <f>IF(AND(NOT(ISBLANK('STB Models Tier 2'!P30)),OR(ISBLANK('STB Models Tier 2'!S30),'STB Models Tier 2'!S30=0),NOT(ISBLANK(VLOOKUP($G30,'Tier 2 Allowances'!$A$2:$X$6,9,FALSE))),'STB Models Tier 2'!P30&lt;2), 'STB Models Tier 2'!P30*$P$2,"")</f>
        <v/>
      </c>
      <c r="Q30" s="17" t="str">
        <f>IF(AND(NOT(ISBLANK('STB Models Tier 2'!Q30)),NOT(ISBLANK(VLOOKUP($G30,'Tier 2 Allowances'!$A$2:$X$6,10,FALSE))),'STB Models Tier 2'!Q30&lt;2), 'STB Models Tier 2'!Q30*$Q$2,"")</f>
        <v/>
      </c>
      <c r="R30" s="17" t="str">
        <f>IF(AND(NOT(ISBLANK('STB Models Tier 2'!R30)),OR(ISBLANK('STB Models Tier 2'!S30),'STB Models Tier 2'!S30=0),NOT(ISBLANK(VLOOKUP($G30,'Tier 2 Allowances'!$A$2:$X$6,11,FALSE))),'STB Models Tier 2'!R30&lt;2), 'STB Models Tier 2'!R30*$R$2,"")</f>
        <v/>
      </c>
      <c r="S30" s="17" t="str">
        <f>IF(AND(NOT(ISBLANK('STB Models Tier 2'!S30)),NOT(ISBLANK(VLOOKUP($G30,'Tier 2 Allowances'!$A$2:$X$6,12,FALSE))),'STB Models Tier 2'!S30&lt;2), 'STB Models Tier 2'!S30*$S$2,"")</f>
        <v/>
      </c>
      <c r="T30" s="17" t="str">
        <f>IF(AND(NOT(ISBLANK('STB Models Tier 2'!T30)),NOT(ISBLANK(VLOOKUP($G30,'Tier 2 Allowances'!$A$2:$X$6,13,FALSE))),'STB Models Tier 2'!T30&lt;2), 'STB Models Tier 2'!T30*$T$2,"")</f>
        <v/>
      </c>
      <c r="U30" s="17" t="str">
        <f>IF(AND(NOT(ISBLANK('STB Models Tier 2'!U30)),NOT(ISBLANK(VLOOKUP($G30,'Tier 2 Allowances'!$A$2:$X$6,14,FALSE))),'STB Models Tier 2'!U30&lt;2), 'STB Models Tier 2'!U30*$U$2,"")</f>
        <v/>
      </c>
      <c r="V30" s="17" t="str">
        <f>IF(AND(NOT(ISBLANK('STB Models Tier 2'!V30)),NOT(ISBLANK(VLOOKUP($G30,'Tier 2 Allowances'!$A$2:$X$6,15,FALSE))),'STB Models Tier 2'!V30&lt;2), 'STB Models Tier 2'!V30*$V$2,"")</f>
        <v/>
      </c>
      <c r="W30" s="17" t="str">
        <f>IF(AND(NOT(ISBLANK('STB Models Tier 2'!W30)),NOT(ISBLANK(VLOOKUP($G30,'Tier 2 Allowances'!$A$2:$X$6,16,FALSE))),'STB Models Tier 2'!W30&lt;6), 'STB Models Tier 2'!W30*$W$2,"")</f>
        <v/>
      </c>
      <c r="X30" s="17" t="str">
        <f>IF(AND(NOT(ISBLANK('STB Models Tier 2'!X30)),NOT(ISBLANK(VLOOKUP($G30,'Tier 2 Allowances'!$A$2:$X$6,17,FALSE))),'STB Models Tier 2'!X30&lt;2), 'STB Models Tier 2'!X30*$X$2,"")</f>
        <v/>
      </c>
      <c r="Y30" s="17" t="str">
        <f>IF(AND(NOT(ISBLANK('STB Models Tier 2'!Y30)),NOT(ISBLANK(VLOOKUP($G30,'Tier 2 Allowances'!$A$2:$X$6,18,FALSE))),'STB Models Tier 2'!Y30&lt;11), 'STB Models Tier 2'!Y30*$Y$2,"")</f>
        <v/>
      </c>
      <c r="Z30" s="17" t="str">
        <f>IF(AND(NOT(ISBLANK('STB Models Tier 2'!Z30)),NOT(ISBLANK(VLOOKUP($G30,'Tier 2 Allowances'!$A$2:$X$6,19,FALSE))),'STB Models Tier 2'!Z30&lt;11), 'STB Models Tier 2'!Z30*$Z$2,"")</f>
        <v/>
      </c>
      <c r="AA30" s="17" t="str">
        <f>IF(AND(NOT(ISBLANK('STB Models Tier 2'!AA30)),OR(ISBLANK('STB Models Tier 2'!AB30),'STB Models Tier 2'!AB30=0),NOT(ISBLANK(VLOOKUP($G30,'Tier 2 Allowances'!$A$2:$X$6,20,FALSE))),'STB Models Tier 2'!AA30&lt;2), 'STB Models Tier 2'!AA30*$AA$2,"")</f>
        <v/>
      </c>
      <c r="AB30" s="17" t="str">
        <f>IF(AND(NOT(ISBLANK('STB Models Tier 2'!AB30)),NOT(ISBLANK(VLOOKUP($G30,'Tier 2 Allowances'!$A$2:$X$6,21,FALSE))),'STB Models Tier 2'!AB30&lt;2), 'STB Models Tier 2'!AB30*$AB$2,"")</f>
        <v/>
      </c>
      <c r="AC30" s="17" t="str">
        <f>IF(AND(NOT(ISBLANK('STB Models Tier 2'!AC30)),NOT(ISBLANK(VLOOKUP($G30,'Tier 2 Allowances'!$A$2:$X$6,22,FALSE))),'STB Models Tier 2'!AC30&lt;2), 'STB Models Tier 2'!AC30*$AC$2,"")</f>
        <v/>
      </c>
      <c r="AD30" s="17" t="str">
        <f>IF(AND(NOT(ISBLANK('STB Models Tier 2'!AD30)),NOT(ISBLANK(VLOOKUP($G30,'Tier 2 Allowances'!$A$2:$X$6,23,FALSE))),'STB Models Tier 2'!AD30&lt;2), 'STB Models Tier 2'!AD30*$AD$2,"")</f>
        <v/>
      </c>
      <c r="AE30" s="17" t="str">
        <f>IF(AND(NOT(ISBLANK('STB Models Tier 2'!AE30)),NOT(ISBLANK(VLOOKUP($G30,'Tier 2 Allowances'!$A$2:$X$6,24,FALSE))),'STB Models Tier 2'!AE30&lt;2), 'STB Models Tier 2'!AE30*$AE$2,"")</f>
        <v/>
      </c>
      <c r="AF30" s="76" t="str">
        <f>IF(ISBLANK('STB Models Tier 2'!AF30),"",'STB Models Tier 2'!AF30)</f>
        <v/>
      </c>
      <c r="AG30" s="18" t="str">
        <f>IF(ISBLANK('STB Models Tier 2'!AG30),"",'STB Models Tier 2'!AG30)</f>
        <v/>
      </c>
      <c r="AH30" s="18" t="str">
        <f>IF(ISBLANK('STB Models Tier 2'!AH30),"",'STB Models Tier 2'!AH30)</f>
        <v/>
      </c>
      <c r="AI30" s="18" t="str">
        <f>IF(ISBLANK('STB Models Tier 2'!AI30),"",'STB Models Tier 2'!AI30)</f>
        <v/>
      </c>
      <c r="AJ30" s="18" t="str">
        <f>IF(ISBLANK('STB Models Tier 2'!AJ30),"",'STB Models Tier 2'!AJ30)</f>
        <v/>
      </c>
      <c r="AK30" s="18" t="str">
        <f>IF(ISBLANK('STB Models Tier 2'!AK30),"",'STB Models Tier 2'!AK30)</f>
        <v/>
      </c>
      <c r="AL30" s="18" t="str">
        <f>IF(ISBLANK('STB Models Tier 2'!G30),"",IF(ISBLANK('STB Models Tier 2'!H30), 14, 7-(4-$H30)/2))</f>
        <v/>
      </c>
      <c r="AM30" s="18" t="str">
        <f>IF(ISBLANK('STB Models Tier 2'!G30),"",IF(ISBLANK('STB Models Tier 2'!I30),10,(10-I30)))</f>
        <v/>
      </c>
      <c r="AN30" s="18" t="str">
        <f>IF(ISBLANK('STB Models Tier 2'!G30),"",IF(ISBLANK('STB Models Tier 2'!H30),0,7+(4-H30)/2))</f>
        <v/>
      </c>
      <c r="AO30" s="18" t="str">
        <f>IF(ISBLANK('STB Models Tier 2'!G30),"",'STB Models Tier 2'!I30)</f>
        <v/>
      </c>
      <c r="AP30" s="18" t="str">
        <f>IF(ISBLANK('STB Models Tier 2'!G30),"",(IF(OR(AND(NOT(ISBLANK('STB Models Tier 2'!H30)),ISBLANK('STB Models Tier 2'!AI30)),AND(NOT(ISBLANK('STB Models Tier 2'!I30)),ISBLANK('STB Models Tier 2'!AJ30)),ISBLANK('STB Models Tier 2'!AH30)),"Incomplete",0.365*('STB Models Tier 2'!AG30*AL30+'STB Models Tier 2'!AH30*AM30+'STB Models Tier 2'!AI30*AN30+'STB Models Tier 2'!AJ30*AO30))))</f>
        <v/>
      </c>
      <c r="AQ30" s="17" t="str">
        <f>IF(ISBLANK('STB Models Tier 2'!G30),"",VLOOKUP(G30,'Tier 2 Allowances'!$A$2:$B$6,2,FALSE)+SUM($J30:$AE30))</f>
        <v/>
      </c>
      <c r="AR30" s="76" t="str">
        <f>IF(ISBLANK('STB Models Tier 2'!G30),"",AQ30+'STB Models Tier 2'!AF30)</f>
        <v/>
      </c>
      <c r="AS30" s="76" t="str">
        <f>IF(ISBLANK('STB Models Tier 2'!AK30),"",IF('STB Models Tier 2'!AK30&gt;'Tier 2 Calculations'!AR30,"No","Yes"))</f>
        <v/>
      </c>
      <c r="AT30" s="111" t="str">
        <f>IF(ISBLANK('STB Models Tier 2'!AP30),"",'STB Models Tier 2'!AP30)</f>
        <v/>
      </c>
    </row>
    <row r="31" spans="1:46" ht="16" x14ac:dyDescent="0.2">
      <c r="A31" s="76" t="str">
        <f>IF(ISBLANK('STB Models Tier 2'!A31),"",'STB Models Tier 2'!A31)</f>
        <v/>
      </c>
      <c r="B31" s="17" t="str">
        <f>IF(ISBLANK('STB Models Tier 2'!B31),"",'STB Models Tier 2'!B31)</f>
        <v/>
      </c>
      <c r="C31" s="17" t="str">
        <f>IF(ISBLANK('STB Models Tier 2'!C31),"",'STB Models Tier 2'!C31)</f>
        <v/>
      </c>
      <c r="D31" s="17" t="str">
        <f>IF(ISBLANK('STB Models Tier 2'!D31),"",'STB Models Tier 2'!D31)</f>
        <v/>
      </c>
      <c r="E31" s="17" t="str">
        <f>IF(ISBLANK('STB Models Tier 2'!E31),"",'STB Models Tier 2'!E31)</f>
        <v/>
      </c>
      <c r="F31" s="17" t="str">
        <f>IF(ISBLANK('STB Models Tier 2'!F31),"",'STB Models Tier 2'!F31)</f>
        <v/>
      </c>
      <c r="G31" s="17" t="str">
        <f>IF(ISBLANK('STB Models Tier 2'!G31),"",'STB Models Tier 2'!G31)</f>
        <v/>
      </c>
      <c r="H31" s="17" t="str">
        <f>IF(ISBLANK('STB Models Tier 2'!H31),"",'STB Models Tier 2'!H31)</f>
        <v/>
      </c>
      <c r="I31" s="17" t="str">
        <f>IF(ISBLANK('STB Models Tier 2'!I31),"",'STB Models Tier 2'!I31)</f>
        <v/>
      </c>
      <c r="J31" s="17" t="str">
        <f>IF(AND(NOT(ISBLANK('STB Models Tier 2'!J31)),NOT(ISBLANK(VLOOKUP($G31,'Tier 2 Allowances'!$A$2:$X$6,3,FALSE))),'STB Models Tier 2'!J31&lt;3), 'STB Models Tier 2'!J31*$J$2,"")</f>
        <v/>
      </c>
      <c r="K31" s="17" t="str">
        <f>IF(AND(NOT(ISBLANK('STB Models Tier 2'!K31)),NOT(ISBLANK(VLOOKUP($G31,'Tier 2 Allowances'!$A$2:$X$6,4,FALSE))),'STB Models Tier 2'!K31&lt;3), 'STB Models Tier 2'!K31*$K$2,"")</f>
        <v/>
      </c>
      <c r="L31" s="17" t="str">
        <f>IF(AND(NOT(ISBLANK('STB Models Tier 2'!L31)),NOT(ISBLANK(VLOOKUP($G31,'Tier 2 Allowances'!$A$2:$X$6,5,FALSE))),'STB Models Tier 2'!L31&lt;2), 'STB Models Tier 2'!L31*$L$2,"")</f>
        <v/>
      </c>
      <c r="M31" s="17" t="str">
        <f>IF(AND(NOT(ISBLANK('STB Models Tier 2'!M31)),OR('STB Models Tier 2'!N31=0,ISBLANK('STB Models Tier 2'!N31)),NOT(ISBLANK(VLOOKUP($G31,'Tier 2 Allowances'!$A$2:$X$6,6,FALSE))),'STB Models Tier 2'!M31&lt;2), 'STB Models Tier 2'!M31*$M$2,"")</f>
        <v/>
      </c>
      <c r="N31" s="17"/>
      <c r="O31" s="17" t="str">
        <f>IF(AND(NOT(ISBLANK('STB Models Tier 2'!O31)),NOT(ISBLANK(VLOOKUP($G31,'Tier 2 Allowances'!$A$2:$X$6,8,FALSE))),'STB Models Tier 2'!O31&lt;2), 'STB Models Tier 2'!O31*$O$2,"")</f>
        <v/>
      </c>
      <c r="P31" s="17" t="str">
        <f>IF(AND(NOT(ISBLANK('STB Models Tier 2'!P31)),OR(ISBLANK('STB Models Tier 2'!S31),'STB Models Tier 2'!S31=0),NOT(ISBLANK(VLOOKUP($G31,'Tier 2 Allowances'!$A$2:$X$6,9,FALSE))),'STB Models Tier 2'!P31&lt;2), 'STB Models Tier 2'!P31*$P$2,"")</f>
        <v/>
      </c>
      <c r="Q31" s="17" t="str">
        <f>IF(AND(NOT(ISBLANK('STB Models Tier 2'!Q31)),NOT(ISBLANK(VLOOKUP($G31,'Tier 2 Allowances'!$A$2:$X$6,10,FALSE))),'STB Models Tier 2'!Q31&lt;2), 'STB Models Tier 2'!Q31*$Q$2,"")</f>
        <v/>
      </c>
      <c r="R31" s="17" t="str">
        <f>IF(AND(NOT(ISBLANK('STB Models Tier 2'!R31)),OR(ISBLANK('STB Models Tier 2'!S31),'STB Models Tier 2'!S31=0),NOT(ISBLANK(VLOOKUP($G31,'Tier 2 Allowances'!$A$2:$X$6,11,FALSE))),'STB Models Tier 2'!R31&lt;2), 'STB Models Tier 2'!R31*$R$2,"")</f>
        <v/>
      </c>
      <c r="S31" s="17" t="str">
        <f>IF(AND(NOT(ISBLANK('STB Models Tier 2'!S31)),NOT(ISBLANK(VLOOKUP($G31,'Tier 2 Allowances'!$A$2:$X$6,12,FALSE))),'STB Models Tier 2'!S31&lt;2), 'STB Models Tier 2'!S31*$S$2,"")</f>
        <v/>
      </c>
      <c r="T31" s="17" t="str">
        <f>IF(AND(NOT(ISBLANK('STB Models Tier 2'!T31)),NOT(ISBLANK(VLOOKUP($G31,'Tier 2 Allowances'!$A$2:$X$6,13,FALSE))),'STB Models Tier 2'!T31&lt;2), 'STB Models Tier 2'!T31*$T$2,"")</f>
        <v/>
      </c>
      <c r="U31" s="17" t="str">
        <f>IF(AND(NOT(ISBLANK('STB Models Tier 2'!U31)),NOT(ISBLANK(VLOOKUP($G31,'Tier 2 Allowances'!$A$2:$X$6,14,FALSE))),'STB Models Tier 2'!U31&lt;2), 'STB Models Tier 2'!U31*$U$2,"")</f>
        <v/>
      </c>
      <c r="V31" s="17" t="str">
        <f>IF(AND(NOT(ISBLANK('STB Models Tier 2'!V31)),NOT(ISBLANK(VLOOKUP($G31,'Tier 2 Allowances'!$A$2:$X$6,15,FALSE))),'STB Models Tier 2'!V31&lt;2), 'STB Models Tier 2'!V31*$V$2,"")</f>
        <v/>
      </c>
      <c r="W31" s="17" t="str">
        <f>IF(AND(NOT(ISBLANK('STB Models Tier 2'!W31)),NOT(ISBLANK(VLOOKUP($G31,'Tier 2 Allowances'!$A$2:$X$6,16,FALSE))),'STB Models Tier 2'!W31&lt;6), 'STB Models Tier 2'!W31*$W$2,"")</f>
        <v/>
      </c>
      <c r="X31" s="17" t="str">
        <f>IF(AND(NOT(ISBLANK('STB Models Tier 2'!X31)),NOT(ISBLANK(VLOOKUP($G31,'Tier 2 Allowances'!$A$2:$X$6,17,FALSE))),'STB Models Tier 2'!X31&lt;2), 'STB Models Tier 2'!X31*$X$2,"")</f>
        <v/>
      </c>
      <c r="Y31" s="17" t="str">
        <f>IF(AND(NOT(ISBLANK('STB Models Tier 2'!Y31)),NOT(ISBLANK(VLOOKUP($G31,'Tier 2 Allowances'!$A$2:$X$6,18,FALSE))),'STB Models Tier 2'!Y31&lt;11), 'STB Models Tier 2'!Y31*$Y$2,"")</f>
        <v/>
      </c>
      <c r="Z31" s="17" t="str">
        <f>IF(AND(NOT(ISBLANK('STB Models Tier 2'!Z31)),NOT(ISBLANK(VLOOKUP($G31,'Tier 2 Allowances'!$A$2:$X$6,19,FALSE))),'STB Models Tier 2'!Z31&lt;11), 'STB Models Tier 2'!Z31*$Z$2,"")</f>
        <v/>
      </c>
      <c r="AA31" s="17" t="str">
        <f>IF(AND(NOT(ISBLANK('STB Models Tier 2'!AA31)),OR(ISBLANK('STB Models Tier 2'!AB31),'STB Models Tier 2'!AB31=0),NOT(ISBLANK(VLOOKUP($G31,'Tier 2 Allowances'!$A$2:$X$6,20,FALSE))),'STB Models Tier 2'!AA31&lt;2), 'STB Models Tier 2'!AA31*$AA$2,"")</f>
        <v/>
      </c>
      <c r="AB31" s="17" t="str">
        <f>IF(AND(NOT(ISBLANK('STB Models Tier 2'!AB31)),NOT(ISBLANK(VLOOKUP($G31,'Tier 2 Allowances'!$A$2:$X$6,21,FALSE))),'STB Models Tier 2'!AB31&lt;2), 'STB Models Tier 2'!AB31*$AB$2,"")</f>
        <v/>
      </c>
      <c r="AC31" s="17" t="str">
        <f>IF(AND(NOT(ISBLANK('STB Models Tier 2'!AC31)),NOT(ISBLANK(VLOOKUP($G31,'Tier 2 Allowances'!$A$2:$X$6,22,FALSE))),'STB Models Tier 2'!AC31&lt;2), 'STB Models Tier 2'!AC31*$AC$2,"")</f>
        <v/>
      </c>
      <c r="AD31" s="17" t="str">
        <f>IF(AND(NOT(ISBLANK('STB Models Tier 2'!AD31)),NOT(ISBLANK(VLOOKUP($G31,'Tier 2 Allowances'!$A$2:$X$6,23,FALSE))),'STB Models Tier 2'!AD31&lt;2), 'STB Models Tier 2'!AD31*$AD$2,"")</f>
        <v/>
      </c>
      <c r="AE31" s="17" t="str">
        <f>IF(AND(NOT(ISBLANK('STB Models Tier 2'!AE31)),NOT(ISBLANK(VLOOKUP($G31,'Tier 2 Allowances'!$A$2:$X$6,24,FALSE))),'STB Models Tier 2'!AE31&lt;2), 'STB Models Tier 2'!AE31*$AE$2,"")</f>
        <v/>
      </c>
      <c r="AF31" s="76" t="str">
        <f>IF(ISBLANK('STB Models Tier 2'!AF31),"",'STB Models Tier 2'!AF31)</f>
        <v/>
      </c>
      <c r="AG31" s="18" t="str">
        <f>IF(ISBLANK('STB Models Tier 2'!AG31),"",'STB Models Tier 2'!AG31)</f>
        <v/>
      </c>
      <c r="AH31" s="18" t="str">
        <f>IF(ISBLANK('STB Models Tier 2'!AH31),"",'STB Models Tier 2'!AH31)</f>
        <v/>
      </c>
      <c r="AI31" s="18" t="str">
        <f>IF(ISBLANK('STB Models Tier 2'!AI31),"",'STB Models Tier 2'!AI31)</f>
        <v/>
      </c>
      <c r="AJ31" s="18" t="str">
        <f>IF(ISBLANK('STB Models Tier 2'!AJ31),"",'STB Models Tier 2'!AJ31)</f>
        <v/>
      </c>
      <c r="AK31" s="18" t="str">
        <f>IF(ISBLANK('STB Models Tier 2'!AK31),"",'STB Models Tier 2'!AK31)</f>
        <v/>
      </c>
      <c r="AL31" s="18" t="str">
        <f>IF(ISBLANK('STB Models Tier 2'!G31),"",IF(ISBLANK('STB Models Tier 2'!H31), 14, 7-(4-$H31)/2))</f>
        <v/>
      </c>
      <c r="AM31" s="18" t="str">
        <f>IF(ISBLANK('STB Models Tier 2'!G31),"",IF(ISBLANK('STB Models Tier 2'!I31),10,(10-I31)))</f>
        <v/>
      </c>
      <c r="AN31" s="18" t="str">
        <f>IF(ISBLANK('STB Models Tier 2'!G31),"",IF(ISBLANK('STB Models Tier 2'!H31),0,7+(4-H31)/2))</f>
        <v/>
      </c>
      <c r="AO31" s="18" t="str">
        <f>IF(ISBLANK('STB Models Tier 2'!G31),"",'STB Models Tier 2'!I31)</f>
        <v/>
      </c>
      <c r="AP31" s="18" t="str">
        <f>IF(ISBLANK('STB Models Tier 2'!G31),"",(IF(OR(AND(NOT(ISBLANK('STB Models Tier 2'!H31)),ISBLANK('STB Models Tier 2'!AI31)),AND(NOT(ISBLANK('STB Models Tier 2'!I31)),ISBLANK('STB Models Tier 2'!AJ31)),ISBLANK('STB Models Tier 2'!AH31)),"Incomplete",0.365*('STB Models Tier 2'!AG31*AL31+'STB Models Tier 2'!AH31*AM31+'STB Models Tier 2'!AI31*AN31+'STB Models Tier 2'!AJ31*AO31))))</f>
        <v/>
      </c>
      <c r="AQ31" s="17" t="str">
        <f>IF(ISBLANK('STB Models Tier 2'!G31),"",VLOOKUP(G31,'Tier 2 Allowances'!$A$2:$B$6,2,FALSE)+SUM($J31:$AE31))</f>
        <v/>
      </c>
      <c r="AR31" s="76" t="str">
        <f>IF(ISBLANK('STB Models Tier 2'!G31),"",AQ31+'STB Models Tier 2'!AF31)</f>
        <v/>
      </c>
      <c r="AS31" s="76" t="str">
        <f>IF(ISBLANK('STB Models Tier 2'!AK31),"",IF('STB Models Tier 2'!AK31&gt;'Tier 2 Calculations'!AR31,"No","Yes"))</f>
        <v/>
      </c>
      <c r="AT31" s="111" t="str">
        <f>IF(ISBLANK('STB Models Tier 2'!AP31),"",'STB Models Tier 2'!AP31)</f>
        <v/>
      </c>
    </row>
    <row r="32" spans="1:46" ht="16" x14ac:dyDescent="0.2">
      <c r="A32" s="76" t="str">
        <f>IF(ISBLANK('STB Models Tier 2'!A32),"",'STB Models Tier 2'!A32)</f>
        <v/>
      </c>
      <c r="B32" s="17" t="str">
        <f>IF(ISBLANK('STB Models Tier 2'!B32),"",'STB Models Tier 2'!B32)</f>
        <v/>
      </c>
      <c r="C32" s="17" t="str">
        <f>IF(ISBLANK('STB Models Tier 2'!C32),"",'STB Models Tier 2'!C32)</f>
        <v/>
      </c>
      <c r="D32" s="17" t="str">
        <f>IF(ISBLANK('STB Models Tier 2'!D32),"",'STB Models Tier 2'!D32)</f>
        <v/>
      </c>
      <c r="E32" s="17" t="str">
        <f>IF(ISBLANK('STB Models Tier 2'!E32),"",'STB Models Tier 2'!E32)</f>
        <v/>
      </c>
      <c r="F32" s="17" t="str">
        <f>IF(ISBLANK('STB Models Tier 2'!F32),"",'STB Models Tier 2'!F32)</f>
        <v/>
      </c>
      <c r="G32" s="17" t="str">
        <f>IF(ISBLANK('STB Models Tier 2'!G32),"",'STB Models Tier 2'!G32)</f>
        <v/>
      </c>
      <c r="H32" s="17" t="str">
        <f>IF(ISBLANK('STB Models Tier 2'!H32),"",'STB Models Tier 2'!H32)</f>
        <v/>
      </c>
      <c r="I32" s="17" t="str">
        <f>IF(ISBLANK('STB Models Tier 2'!I32),"",'STB Models Tier 2'!I32)</f>
        <v/>
      </c>
      <c r="J32" s="17" t="str">
        <f>IF(AND(NOT(ISBLANK('STB Models Tier 2'!J32)),NOT(ISBLANK(VLOOKUP($G32,'Tier 2 Allowances'!$A$2:$X$6,3,FALSE))),'STB Models Tier 2'!J32&lt;3), 'STB Models Tier 2'!J32*$J$2,"")</f>
        <v/>
      </c>
      <c r="K32" s="17" t="str">
        <f>IF(AND(NOT(ISBLANK('STB Models Tier 2'!K32)),NOT(ISBLANK(VLOOKUP($G32,'Tier 2 Allowances'!$A$2:$X$6,4,FALSE))),'STB Models Tier 2'!K32&lt;3), 'STB Models Tier 2'!K32*$K$2,"")</f>
        <v/>
      </c>
      <c r="L32" s="17" t="str">
        <f>IF(AND(NOT(ISBLANK('STB Models Tier 2'!L32)),NOT(ISBLANK(VLOOKUP($G32,'Tier 2 Allowances'!$A$2:$X$6,5,FALSE))),'STB Models Tier 2'!L32&lt;2), 'STB Models Tier 2'!L32*$L$2,"")</f>
        <v/>
      </c>
      <c r="M32" s="17" t="str">
        <f>IF(AND(NOT(ISBLANK('STB Models Tier 2'!M32)),OR('STB Models Tier 2'!N32=0,ISBLANK('STB Models Tier 2'!N32)),NOT(ISBLANK(VLOOKUP($G32,'Tier 2 Allowances'!$A$2:$X$6,6,FALSE))),'STB Models Tier 2'!M32&lt;2), 'STB Models Tier 2'!M32*$M$2,"")</f>
        <v/>
      </c>
      <c r="N32" s="17"/>
      <c r="O32" s="17" t="str">
        <f>IF(AND(NOT(ISBLANK('STB Models Tier 2'!O32)),NOT(ISBLANK(VLOOKUP($G32,'Tier 2 Allowances'!$A$2:$X$6,8,FALSE))),'STB Models Tier 2'!O32&lt;2), 'STB Models Tier 2'!O32*$O$2,"")</f>
        <v/>
      </c>
      <c r="P32" s="17" t="str">
        <f>IF(AND(NOT(ISBLANK('STB Models Tier 2'!P32)),OR(ISBLANK('STB Models Tier 2'!S32),'STB Models Tier 2'!S32=0),NOT(ISBLANK(VLOOKUP($G32,'Tier 2 Allowances'!$A$2:$X$6,9,FALSE))),'STB Models Tier 2'!P32&lt;2), 'STB Models Tier 2'!P32*$P$2,"")</f>
        <v/>
      </c>
      <c r="Q32" s="17" t="str">
        <f>IF(AND(NOT(ISBLANK('STB Models Tier 2'!Q32)),NOT(ISBLANK(VLOOKUP($G32,'Tier 2 Allowances'!$A$2:$X$6,10,FALSE))),'STB Models Tier 2'!Q32&lt;2), 'STB Models Tier 2'!Q32*$Q$2,"")</f>
        <v/>
      </c>
      <c r="R32" s="17" t="str">
        <f>IF(AND(NOT(ISBLANK('STB Models Tier 2'!R32)),OR(ISBLANK('STB Models Tier 2'!S32),'STB Models Tier 2'!S32=0),NOT(ISBLANK(VLOOKUP($G32,'Tier 2 Allowances'!$A$2:$X$6,11,FALSE))),'STB Models Tier 2'!R32&lt;2), 'STB Models Tier 2'!R32*$R$2,"")</f>
        <v/>
      </c>
      <c r="S32" s="17" t="str">
        <f>IF(AND(NOT(ISBLANK('STB Models Tier 2'!S32)),NOT(ISBLANK(VLOOKUP($G32,'Tier 2 Allowances'!$A$2:$X$6,12,FALSE))),'STB Models Tier 2'!S32&lt;2), 'STB Models Tier 2'!S32*$S$2,"")</f>
        <v/>
      </c>
      <c r="T32" s="17" t="str">
        <f>IF(AND(NOT(ISBLANK('STB Models Tier 2'!T32)),NOT(ISBLANK(VLOOKUP($G32,'Tier 2 Allowances'!$A$2:$X$6,13,FALSE))),'STB Models Tier 2'!T32&lt;2), 'STB Models Tier 2'!T32*$T$2,"")</f>
        <v/>
      </c>
      <c r="U32" s="17" t="str">
        <f>IF(AND(NOT(ISBLANK('STB Models Tier 2'!U32)),NOT(ISBLANK(VLOOKUP($G32,'Tier 2 Allowances'!$A$2:$X$6,14,FALSE))),'STB Models Tier 2'!U32&lt;2), 'STB Models Tier 2'!U32*$U$2,"")</f>
        <v/>
      </c>
      <c r="V32" s="17" t="str">
        <f>IF(AND(NOT(ISBLANK('STB Models Tier 2'!V32)),NOT(ISBLANK(VLOOKUP($G32,'Tier 2 Allowances'!$A$2:$X$6,15,FALSE))),'STB Models Tier 2'!V32&lt;2), 'STB Models Tier 2'!V32*$V$2,"")</f>
        <v/>
      </c>
      <c r="W32" s="17" t="str">
        <f>IF(AND(NOT(ISBLANK('STB Models Tier 2'!W32)),NOT(ISBLANK(VLOOKUP($G32,'Tier 2 Allowances'!$A$2:$X$6,16,FALSE))),'STB Models Tier 2'!W32&lt;6), 'STB Models Tier 2'!W32*$W$2,"")</f>
        <v/>
      </c>
      <c r="X32" s="17" t="str">
        <f>IF(AND(NOT(ISBLANK('STB Models Tier 2'!X32)),NOT(ISBLANK(VLOOKUP($G32,'Tier 2 Allowances'!$A$2:$X$6,17,FALSE))),'STB Models Tier 2'!X32&lt;2), 'STB Models Tier 2'!X32*$X$2,"")</f>
        <v/>
      </c>
      <c r="Y32" s="17" t="str">
        <f>IF(AND(NOT(ISBLANK('STB Models Tier 2'!Y32)),NOT(ISBLANK(VLOOKUP($G32,'Tier 2 Allowances'!$A$2:$X$6,18,FALSE))),'STB Models Tier 2'!Y32&lt;11), 'STB Models Tier 2'!Y32*$Y$2,"")</f>
        <v/>
      </c>
      <c r="Z32" s="17" t="str">
        <f>IF(AND(NOT(ISBLANK('STB Models Tier 2'!Z32)),NOT(ISBLANK(VLOOKUP($G32,'Tier 2 Allowances'!$A$2:$X$6,19,FALSE))),'STB Models Tier 2'!Z32&lt;11), 'STB Models Tier 2'!Z32*$Z$2,"")</f>
        <v/>
      </c>
      <c r="AA32" s="17" t="str">
        <f>IF(AND(NOT(ISBLANK('STB Models Tier 2'!AA32)),OR(ISBLANK('STB Models Tier 2'!AB32),'STB Models Tier 2'!AB32=0),NOT(ISBLANK(VLOOKUP($G32,'Tier 2 Allowances'!$A$2:$X$6,20,FALSE))),'STB Models Tier 2'!AA32&lt;2), 'STB Models Tier 2'!AA32*$AA$2,"")</f>
        <v/>
      </c>
      <c r="AB32" s="17" t="str">
        <f>IF(AND(NOT(ISBLANK('STB Models Tier 2'!AB32)),NOT(ISBLANK(VLOOKUP($G32,'Tier 2 Allowances'!$A$2:$X$6,21,FALSE))),'STB Models Tier 2'!AB32&lt;2), 'STB Models Tier 2'!AB32*$AB$2,"")</f>
        <v/>
      </c>
      <c r="AC32" s="17" t="str">
        <f>IF(AND(NOT(ISBLANK('STB Models Tier 2'!AC32)),NOT(ISBLANK(VLOOKUP($G32,'Tier 2 Allowances'!$A$2:$X$6,22,FALSE))),'STB Models Tier 2'!AC32&lt;2), 'STB Models Tier 2'!AC32*$AC$2,"")</f>
        <v/>
      </c>
      <c r="AD32" s="17" t="str">
        <f>IF(AND(NOT(ISBLANK('STB Models Tier 2'!AD32)),NOT(ISBLANK(VLOOKUP($G32,'Tier 2 Allowances'!$A$2:$X$6,23,FALSE))),'STB Models Tier 2'!AD32&lt;2), 'STB Models Tier 2'!AD32*$AD$2,"")</f>
        <v/>
      </c>
      <c r="AE32" s="17" t="str">
        <f>IF(AND(NOT(ISBLANK('STB Models Tier 2'!AE32)),NOT(ISBLANK(VLOOKUP($G32,'Tier 2 Allowances'!$A$2:$X$6,24,FALSE))),'STB Models Tier 2'!AE32&lt;2), 'STB Models Tier 2'!AE32*$AE$2,"")</f>
        <v/>
      </c>
      <c r="AF32" s="76" t="str">
        <f>IF(ISBLANK('STB Models Tier 2'!AF32),"",'STB Models Tier 2'!AF32)</f>
        <v/>
      </c>
      <c r="AG32" s="18" t="str">
        <f>IF(ISBLANK('STB Models Tier 2'!AG32),"",'STB Models Tier 2'!AG32)</f>
        <v/>
      </c>
      <c r="AH32" s="18" t="str">
        <f>IF(ISBLANK('STB Models Tier 2'!AH32),"",'STB Models Tier 2'!AH32)</f>
        <v/>
      </c>
      <c r="AI32" s="18" t="str">
        <f>IF(ISBLANK('STB Models Tier 2'!AI32),"",'STB Models Tier 2'!AI32)</f>
        <v/>
      </c>
      <c r="AJ32" s="18" t="str">
        <f>IF(ISBLANK('STB Models Tier 2'!AJ32),"",'STB Models Tier 2'!AJ32)</f>
        <v/>
      </c>
      <c r="AK32" s="18" t="str">
        <f>IF(ISBLANK('STB Models Tier 2'!AK32),"",'STB Models Tier 2'!AK32)</f>
        <v/>
      </c>
      <c r="AL32" s="18" t="str">
        <f>IF(ISBLANK('STB Models Tier 2'!G32),"",IF(ISBLANK('STB Models Tier 2'!H32), 14, 7-(4-$H32)/2))</f>
        <v/>
      </c>
      <c r="AM32" s="18" t="str">
        <f>IF(ISBLANK('STB Models Tier 2'!G32),"",IF(ISBLANK('STB Models Tier 2'!I32),10,(10-I32)))</f>
        <v/>
      </c>
      <c r="AN32" s="18" t="str">
        <f>IF(ISBLANK('STB Models Tier 2'!G32),"",IF(ISBLANK('STB Models Tier 2'!H32),0,7+(4-H32)/2))</f>
        <v/>
      </c>
      <c r="AO32" s="18" t="str">
        <f>IF(ISBLANK('STB Models Tier 2'!G32),"",'STB Models Tier 2'!I32)</f>
        <v/>
      </c>
      <c r="AP32" s="18" t="str">
        <f>IF(ISBLANK('STB Models Tier 2'!G32),"",(IF(OR(AND(NOT(ISBLANK('STB Models Tier 2'!H32)),ISBLANK('STB Models Tier 2'!AI32)),AND(NOT(ISBLANK('STB Models Tier 2'!I32)),ISBLANK('STB Models Tier 2'!AJ32)),ISBLANK('STB Models Tier 2'!AH32)),"Incomplete",0.365*('STB Models Tier 2'!AG32*AL32+'STB Models Tier 2'!AH32*AM32+'STB Models Tier 2'!AI32*AN32+'STB Models Tier 2'!AJ32*AO32))))</f>
        <v/>
      </c>
      <c r="AQ32" s="17" t="str">
        <f>IF(ISBLANK('STB Models Tier 2'!G32),"",VLOOKUP(G32,'Tier 2 Allowances'!$A$2:$B$6,2,FALSE)+SUM($J32:$AE32))</f>
        <v/>
      </c>
      <c r="AR32" s="76" t="str">
        <f>IF(ISBLANK('STB Models Tier 2'!G32),"",AQ32+'STB Models Tier 2'!AF32)</f>
        <v/>
      </c>
      <c r="AS32" s="76" t="str">
        <f>IF(ISBLANK('STB Models Tier 2'!AK32),"",IF('STB Models Tier 2'!AK32&gt;'Tier 2 Calculations'!AR32,"No","Yes"))</f>
        <v/>
      </c>
      <c r="AT32" s="111" t="str">
        <f>IF(ISBLANK('STB Models Tier 2'!AP32),"",'STB Models Tier 2'!AP32)</f>
        <v/>
      </c>
    </row>
    <row r="33" spans="1:46" ht="16" x14ac:dyDescent="0.2">
      <c r="A33" s="76" t="str">
        <f>IF(ISBLANK('STB Models Tier 2'!A33),"",'STB Models Tier 2'!A33)</f>
        <v/>
      </c>
      <c r="B33" s="17" t="str">
        <f>IF(ISBLANK('STB Models Tier 2'!B33),"",'STB Models Tier 2'!B33)</f>
        <v/>
      </c>
      <c r="C33" s="17" t="str">
        <f>IF(ISBLANK('STB Models Tier 2'!C33),"",'STB Models Tier 2'!C33)</f>
        <v/>
      </c>
      <c r="D33" s="17" t="str">
        <f>IF(ISBLANK('STB Models Tier 2'!D33),"",'STB Models Tier 2'!D33)</f>
        <v/>
      </c>
      <c r="E33" s="17" t="str">
        <f>IF(ISBLANK('STB Models Tier 2'!E33),"",'STB Models Tier 2'!E33)</f>
        <v/>
      </c>
      <c r="F33" s="17" t="str">
        <f>IF(ISBLANK('STB Models Tier 2'!F33),"",'STB Models Tier 2'!F33)</f>
        <v/>
      </c>
      <c r="G33" s="17" t="str">
        <f>IF(ISBLANK('STB Models Tier 2'!G33),"",'STB Models Tier 2'!G33)</f>
        <v/>
      </c>
      <c r="H33" s="17" t="str">
        <f>IF(ISBLANK('STB Models Tier 2'!H33),"",'STB Models Tier 2'!H33)</f>
        <v/>
      </c>
      <c r="I33" s="17" t="str">
        <f>IF(ISBLANK('STB Models Tier 2'!I33),"",'STB Models Tier 2'!I33)</f>
        <v/>
      </c>
      <c r="J33" s="17" t="str">
        <f>IF(AND(NOT(ISBLANK('STB Models Tier 2'!J33)),NOT(ISBLANK(VLOOKUP($G33,'Tier 2 Allowances'!$A$2:$X$6,3,FALSE))),'STB Models Tier 2'!J33&lt;3), 'STB Models Tier 2'!J33*$J$2,"")</f>
        <v/>
      </c>
      <c r="K33" s="17" t="str">
        <f>IF(AND(NOT(ISBLANK('STB Models Tier 2'!K33)),NOT(ISBLANK(VLOOKUP($G33,'Tier 2 Allowances'!$A$2:$X$6,4,FALSE))),'STB Models Tier 2'!K33&lt;3), 'STB Models Tier 2'!K33*$K$2,"")</f>
        <v/>
      </c>
      <c r="L33" s="17" t="str">
        <f>IF(AND(NOT(ISBLANK('STB Models Tier 2'!L33)),NOT(ISBLANK(VLOOKUP($G33,'Tier 2 Allowances'!$A$2:$X$6,5,FALSE))),'STB Models Tier 2'!L33&lt;2), 'STB Models Tier 2'!L33*$L$2,"")</f>
        <v/>
      </c>
      <c r="M33" s="17" t="str">
        <f>IF(AND(NOT(ISBLANK('STB Models Tier 2'!M33)),OR('STB Models Tier 2'!N33=0,ISBLANK('STB Models Tier 2'!N33)),NOT(ISBLANK(VLOOKUP($G33,'Tier 2 Allowances'!$A$2:$X$6,6,FALSE))),'STB Models Tier 2'!M33&lt;2), 'STB Models Tier 2'!M33*$M$2,"")</f>
        <v/>
      </c>
      <c r="N33" s="17"/>
      <c r="O33" s="17" t="str">
        <f>IF(AND(NOT(ISBLANK('STB Models Tier 2'!O33)),NOT(ISBLANK(VLOOKUP($G33,'Tier 2 Allowances'!$A$2:$X$6,8,FALSE))),'STB Models Tier 2'!O33&lt;2), 'STB Models Tier 2'!O33*$O$2,"")</f>
        <v/>
      </c>
      <c r="P33" s="17" t="str">
        <f>IF(AND(NOT(ISBLANK('STB Models Tier 2'!P33)),OR(ISBLANK('STB Models Tier 2'!S33),'STB Models Tier 2'!S33=0),NOT(ISBLANK(VLOOKUP($G33,'Tier 2 Allowances'!$A$2:$X$6,9,FALSE))),'STB Models Tier 2'!P33&lt;2), 'STB Models Tier 2'!P33*$P$2,"")</f>
        <v/>
      </c>
      <c r="Q33" s="17" t="str">
        <f>IF(AND(NOT(ISBLANK('STB Models Tier 2'!Q33)),NOT(ISBLANK(VLOOKUP($G33,'Tier 2 Allowances'!$A$2:$X$6,10,FALSE))),'STB Models Tier 2'!Q33&lt;2), 'STB Models Tier 2'!Q33*$Q$2,"")</f>
        <v/>
      </c>
      <c r="R33" s="17" t="str">
        <f>IF(AND(NOT(ISBLANK('STB Models Tier 2'!R33)),OR(ISBLANK('STB Models Tier 2'!S33),'STB Models Tier 2'!S33=0),NOT(ISBLANK(VLOOKUP($G33,'Tier 2 Allowances'!$A$2:$X$6,11,FALSE))),'STB Models Tier 2'!R33&lt;2), 'STB Models Tier 2'!R33*$R$2,"")</f>
        <v/>
      </c>
      <c r="S33" s="17" t="str">
        <f>IF(AND(NOT(ISBLANK('STB Models Tier 2'!S33)),NOT(ISBLANK(VLOOKUP($G33,'Tier 2 Allowances'!$A$2:$X$6,12,FALSE))),'STB Models Tier 2'!S33&lt;2), 'STB Models Tier 2'!S33*$S$2,"")</f>
        <v/>
      </c>
      <c r="T33" s="17" t="str">
        <f>IF(AND(NOT(ISBLANK('STB Models Tier 2'!T33)),NOT(ISBLANK(VLOOKUP($G33,'Tier 2 Allowances'!$A$2:$X$6,13,FALSE))),'STB Models Tier 2'!T33&lt;2), 'STB Models Tier 2'!T33*$T$2,"")</f>
        <v/>
      </c>
      <c r="U33" s="17" t="str">
        <f>IF(AND(NOT(ISBLANK('STB Models Tier 2'!U33)),NOT(ISBLANK(VLOOKUP($G33,'Tier 2 Allowances'!$A$2:$X$6,14,FALSE))),'STB Models Tier 2'!U33&lt;2), 'STB Models Tier 2'!U33*$U$2,"")</f>
        <v/>
      </c>
      <c r="V33" s="17" t="str">
        <f>IF(AND(NOT(ISBLANK('STB Models Tier 2'!V33)),NOT(ISBLANK(VLOOKUP($G33,'Tier 2 Allowances'!$A$2:$X$6,15,FALSE))),'STB Models Tier 2'!V33&lt;2), 'STB Models Tier 2'!V33*$V$2,"")</f>
        <v/>
      </c>
      <c r="W33" s="17" t="str">
        <f>IF(AND(NOT(ISBLANK('STB Models Tier 2'!W33)),NOT(ISBLANK(VLOOKUP($G33,'Tier 2 Allowances'!$A$2:$X$6,16,FALSE))),'STB Models Tier 2'!W33&lt;6), 'STB Models Tier 2'!W33*$W$2,"")</f>
        <v/>
      </c>
      <c r="X33" s="17" t="str">
        <f>IF(AND(NOT(ISBLANK('STB Models Tier 2'!X33)),NOT(ISBLANK(VLOOKUP($G33,'Tier 2 Allowances'!$A$2:$X$6,17,FALSE))),'STB Models Tier 2'!X33&lt;2), 'STB Models Tier 2'!X33*$X$2,"")</f>
        <v/>
      </c>
      <c r="Y33" s="17" t="str">
        <f>IF(AND(NOT(ISBLANK('STB Models Tier 2'!Y33)),NOT(ISBLANK(VLOOKUP($G33,'Tier 2 Allowances'!$A$2:$X$6,18,FALSE))),'STB Models Tier 2'!Y33&lt;11), 'STB Models Tier 2'!Y33*$Y$2,"")</f>
        <v/>
      </c>
      <c r="Z33" s="17" t="str">
        <f>IF(AND(NOT(ISBLANK('STB Models Tier 2'!Z33)),NOT(ISBLANK(VLOOKUP($G33,'Tier 2 Allowances'!$A$2:$X$6,19,FALSE))),'STB Models Tier 2'!Z33&lt;11), 'STB Models Tier 2'!Z33*$Z$2,"")</f>
        <v/>
      </c>
      <c r="AA33" s="17" t="str">
        <f>IF(AND(NOT(ISBLANK('STB Models Tier 2'!AA33)),OR(ISBLANK('STB Models Tier 2'!AB33),'STB Models Tier 2'!AB33=0),NOT(ISBLANK(VLOOKUP($G33,'Tier 2 Allowances'!$A$2:$X$6,20,FALSE))),'STB Models Tier 2'!AA33&lt;2), 'STB Models Tier 2'!AA33*$AA$2,"")</f>
        <v/>
      </c>
      <c r="AB33" s="17" t="str">
        <f>IF(AND(NOT(ISBLANK('STB Models Tier 2'!AB33)),NOT(ISBLANK(VLOOKUP($G33,'Tier 2 Allowances'!$A$2:$X$6,21,FALSE))),'STB Models Tier 2'!AB33&lt;2), 'STB Models Tier 2'!AB33*$AB$2,"")</f>
        <v/>
      </c>
      <c r="AC33" s="17" t="str">
        <f>IF(AND(NOT(ISBLANK('STB Models Tier 2'!AC33)),NOT(ISBLANK(VLOOKUP($G33,'Tier 2 Allowances'!$A$2:$X$6,22,FALSE))),'STB Models Tier 2'!AC33&lt;2), 'STB Models Tier 2'!AC33*$AC$2,"")</f>
        <v/>
      </c>
      <c r="AD33" s="17" t="str">
        <f>IF(AND(NOT(ISBLANK('STB Models Tier 2'!AD33)),NOT(ISBLANK(VLOOKUP($G33,'Tier 2 Allowances'!$A$2:$X$6,23,FALSE))),'STB Models Tier 2'!AD33&lt;2), 'STB Models Tier 2'!AD33*$AD$2,"")</f>
        <v/>
      </c>
      <c r="AE33" s="17" t="str">
        <f>IF(AND(NOT(ISBLANK('STB Models Tier 2'!AE33)),NOT(ISBLANK(VLOOKUP($G33,'Tier 2 Allowances'!$A$2:$X$6,24,FALSE))),'STB Models Tier 2'!AE33&lt;2), 'STB Models Tier 2'!AE33*$AE$2,"")</f>
        <v/>
      </c>
      <c r="AF33" s="76" t="str">
        <f>IF(ISBLANK('STB Models Tier 2'!AF33),"",'STB Models Tier 2'!AF33)</f>
        <v/>
      </c>
      <c r="AG33" s="18" t="str">
        <f>IF(ISBLANK('STB Models Tier 2'!AG33),"",'STB Models Tier 2'!AG33)</f>
        <v/>
      </c>
      <c r="AH33" s="18" t="str">
        <f>IF(ISBLANK('STB Models Tier 2'!AH33),"",'STB Models Tier 2'!AH33)</f>
        <v/>
      </c>
      <c r="AI33" s="18" t="str">
        <f>IF(ISBLANK('STB Models Tier 2'!AI33),"",'STB Models Tier 2'!AI33)</f>
        <v/>
      </c>
      <c r="AJ33" s="18" t="str">
        <f>IF(ISBLANK('STB Models Tier 2'!AJ33),"",'STB Models Tier 2'!AJ33)</f>
        <v/>
      </c>
      <c r="AK33" s="18" t="str">
        <f>IF(ISBLANK('STB Models Tier 2'!AK33),"",'STB Models Tier 2'!AK33)</f>
        <v/>
      </c>
      <c r="AL33" s="18" t="str">
        <f>IF(ISBLANK('STB Models Tier 2'!G33),"",IF(ISBLANK('STB Models Tier 2'!H33), 14, 7-(4-$H33)/2))</f>
        <v/>
      </c>
      <c r="AM33" s="18" t="str">
        <f>IF(ISBLANK('STB Models Tier 2'!G33),"",IF(ISBLANK('STB Models Tier 2'!I33),10,(10-I33)))</f>
        <v/>
      </c>
      <c r="AN33" s="18" t="str">
        <f>IF(ISBLANK('STB Models Tier 2'!G33),"",IF(ISBLANK('STB Models Tier 2'!H33),0,7+(4-H33)/2))</f>
        <v/>
      </c>
      <c r="AO33" s="18" t="str">
        <f>IF(ISBLANK('STB Models Tier 2'!G33),"",'STB Models Tier 2'!I33)</f>
        <v/>
      </c>
      <c r="AP33" s="18" t="str">
        <f>IF(ISBLANK('STB Models Tier 2'!G33),"",(IF(OR(AND(NOT(ISBLANK('STB Models Tier 2'!H33)),ISBLANK('STB Models Tier 2'!AI33)),AND(NOT(ISBLANK('STB Models Tier 2'!I33)),ISBLANK('STB Models Tier 2'!AJ33)),ISBLANK('STB Models Tier 2'!AH33)),"Incomplete",0.365*('STB Models Tier 2'!AG33*AL33+'STB Models Tier 2'!AH33*AM33+'STB Models Tier 2'!AI33*AN33+'STB Models Tier 2'!AJ33*AO33))))</f>
        <v/>
      </c>
      <c r="AQ33" s="17" t="str">
        <f>IF(ISBLANK('STB Models Tier 2'!G33),"",VLOOKUP(G33,'Tier 2 Allowances'!$A$2:$B$6,2,FALSE)+SUM($J33:$AE33))</f>
        <v/>
      </c>
      <c r="AR33" s="76" t="str">
        <f>IF(ISBLANK('STB Models Tier 2'!G33),"",AQ33+'STB Models Tier 2'!AF33)</f>
        <v/>
      </c>
      <c r="AS33" s="76" t="str">
        <f>IF(ISBLANK('STB Models Tier 2'!AK33),"",IF('STB Models Tier 2'!AK33&gt;'Tier 2 Calculations'!AR33,"No","Yes"))</f>
        <v/>
      </c>
      <c r="AT33" s="111" t="str">
        <f>IF(ISBLANK('STB Models Tier 2'!AP33),"",'STB Models Tier 2'!AP33)</f>
        <v/>
      </c>
    </row>
    <row r="34" spans="1:46" ht="16" x14ac:dyDescent="0.2">
      <c r="A34" s="76" t="str">
        <f>IF(ISBLANK('STB Models Tier 2'!A34),"",'STB Models Tier 2'!A34)</f>
        <v/>
      </c>
      <c r="B34" s="17" t="str">
        <f>IF(ISBLANK('STB Models Tier 2'!B34),"",'STB Models Tier 2'!B34)</f>
        <v/>
      </c>
      <c r="C34" s="17" t="str">
        <f>IF(ISBLANK('STB Models Tier 2'!C34),"",'STB Models Tier 2'!C34)</f>
        <v/>
      </c>
      <c r="D34" s="17" t="str">
        <f>IF(ISBLANK('STB Models Tier 2'!D34),"",'STB Models Tier 2'!D34)</f>
        <v/>
      </c>
      <c r="E34" s="17" t="str">
        <f>IF(ISBLANK('STB Models Tier 2'!E34),"",'STB Models Tier 2'!E34)</f>
        <v/>
      </c>
      <c r="F34" s="17" t="str">
        <f>IF(ISBLANK('STB Models Tier 2'!F34),"",'STB Models Tier 2'!F34)</f>
        <v/>
      </c>
      <c r="G34" s="17" t="str">
        <f>IF(ISBLANK('STB Models Tier 2'!G34),"",'STB Models Tier 2'!G34)</f>
        <v/>
      </c>
      <c r="H34" s="17" t="str">
        <f>IF(ISBLANK('STB Models Tier 2'!H34),"",'STB Models Tier 2'!H34)</f>
        <v/>
      </c>
      <c r="I34" s="17" t="str">
        <f>IF(ISBLANK('STB Models Tier 2'!I34),"",'STB Models Tier 2'!I34)</f>
        <v/>
      </c>
      <c r="J34" s="17" t="str">
        <f>IF(AND(NOT(ISBLANK('STB Models Tier 2'!J34)),NOT(ISBLANK(VLOOKUP($G34,'Tier 2 Allowances'!$A$2:$X$6,3,FALSE))),'STB Models Tier 2'!J34&lt;3), 'STB Models Tier 2'!J34*$J$2,"")</f>
        <v/>
      </c>
      <c r="K34" s="17" t="str">
        <f>IF(AND(NOT(ISBLANK('STB Models Tier 2'!K34)),NOT(ISBLANK(VLOOKUP($G34,'Tier 2 Allowances'!$A$2:$X$6,4,FALSE))),'STB Models Tier 2'!K34&lt;3), 'STB Models Tier 2'!K34*$K$2,"")</f>
        <v/>
      </c>
      <c r="L34" s="17" t="str">
        <f>IF(AND(NOT(ISBLANK('STB Models Tier 2'!L34)),NOT(ISBLANK(VLOOKUP($G34,'Tier 2 Allowances'!$A$2:$X$6,5,FALSE))),'STB Models Tier 2'!L34&lt;2), 'STB Models Tier 2'!L34*$L$2,"")</f>
        <v/>
      </c>
      <c r="M34" s="17" t="str">
        <f>IF(AND(NOT(ISBLANK('STB Models Tier 2'!M34)),OR('STB Models Tier 2'!N34=0,ISBLANK('STB Models Tier 2'!N34)),NOT(ISBLANK(VLOOKUP($G34,'Tier 2 Allowances'!$A$2:$X$6,6,FALSE))),'STB Models Tier 2'!M34&lt;2), 'STB Models Tier 2'!M34*$M$2,"")</f>
        <v/>
      </c>
      <c r="N34" s="17"/>
      <c r="O34" s="17" t="str">
        <f>IF(AND(NOT(ISBLANK('STB Models Tier 2'!O34)),NOT(ISBLANK(VLOOKUP($G34,'Tier 2 Allowances'!$A$2:$X$6,8,FALSE))),'STB Models Tier 2'!O34&lt;2), 'STB Models Tier 2'!O34*$O$2,"")</f>
        <v/>
      </c>
      <c r="P34" s="17" t="str">
        <f>IF(AND(NOT(ISBLANK('STB Models Tier 2'!P34)),OR(ISBLANK('STB Models Tier 2'!S34),'STB Models Tier 2'!S34=0),NOT(ISBLANK(VLOOKUP($G34,'Tier 2 Allowances'!$A$2:$X$6,9,FALSE))),'STB Models Tier 2'!P34&lt;2), 'STB Models Tier 2'!P34*$P$2,"")</f>
        <v/>
      </c>
      <c r="Q34" s="17" t="str">
        <f>IF(AND(NOT(ISBLANK('STB Models Tier 2'!Q34)),NOT(ISBLANK(VLOOKUP($G34,'Tier 2 Allowances'!$A$2:$X$6,10,FALSE))),'STB Models Tier 2'!Q34&lt;2), 'STB Models Tier 2'!Q34*$Q$2,"")</f>
        <v/>
      </c>
      <c r="R34" s="17" t="str">
        <f>IF(AND(NOT(ISBLANK('STB Models Tier 2'!R34)),OR(ISBLANK('STB Models Tier 2'!S34),'STB Models Tier 2'!S34=0),NOT(ISBLANK(VLOOKUP($G34,'Tier 2 Allowances'!$A$2:$X$6,11,FALSE))),'STB Models Tier 2'!R34&lt;2), 'STB Models Tier 2'!R34*$R$2,"")</f>
        <v/>
      </c>
      <c r="S34" s="17" t="str">
        <f>IF(AND(NOT(ISBLANK('STB Models Tier 2'!S34)),NOT(ISBLANK(VLOOKUP($G34,'Tier 2 Allowances'!$A$2:$X$6,12,FALSE))),'STB Models Tier 2'!S34&lt;2), 'STB Models Tier 2'!S34*$S$2,"")</f>
        <v/>
      </c>
      <c r="T34" s="17" t="str">
        <f>IF(AND(NOT(ISBLANK('STB Models Tier 2'!T34)),NOT(ISBLANK(VLOOKUP($G34,'Tier 2 Allowances'!$A$2:$X$6,13,FALSE))),'STB Models Tier 2'!T34&lt;2), 'STB Models Tier 2'!T34*$T$2,"")</f>
        <v/>
      </c>
      <c r="U34" s="17" t="str">
        <f>IF(AND(NOT(ISBLANK('STB Models Tier 2'!U34)),NOT(ISBLANK(VLOOKUP($G34,'Tier 2 Allowances'!$A$2:$X$6,14,FALSE))),'STB Models Tier 2'!U34&lt;2), 'STB Models Tier 2'!U34*$U$2,"")</f>
        <v/>
      </c>
      <c r="V34" s="17" t="str">
        <f>IF(AND(NOT(ISBLANK('STB Models Tier 2'!V34)),NOT(ISBLANK(VLOOKUP($G34,'Tier 2 Allowances'!$A$2:$X$6,15,FALSE))),'STB Models Tier 2'!V34&lt;2), 'STB Models Tier 2'!V34*$V$2,"")</f>
        <v/>
      </c>
      <c r="W34" s="17" t="str">
        <f>IF(AND(NOT(ISBLANK('STB Models Tier 2'!W34)),NOT(ISBLANK(VLOOKUP($G34,'Tier 2 Allowances'!$A$2:$X$6,16,FALSE))),'STB Models Tier 2'!W34&lt;6), 'STB Models Tier 2'!W34*$W$2,"")</f>
        <v/>
      </c>
      <c r="X34" s="17" t="str">
        <f>IF(AND(NOT(ISBLANK('STB Models Tier 2'!X34)),NOT(ISBLANK(VLOOKUP($G34,'Tier 2 Allowances'!$A$2:$X$6,17,FALSE))),'STB Models Tier 2'!X34&lt;2), 'STB Models Tier 2'!X34*$X$2,"")</f>
        <v/>
      </c>
      <c r="Y34" s="17" t="str">
        <f>IF(AND(NOT(ISBLANK('STB Models Tier 2'!Y34)),NOT(ISBLANK(VLOOKUP($G34,'Tier 2 Allowances'!$A$2:$X$6,18,FALSE))),'STB Models Tier 2'!Y34&lt;11), 'STB Models Tier 2'!Y34*$Y$2,"")</f>
        <v/>
      </c>
      <c r="Z34" s="17" t="str">
        <f>IF(AND(NOT(ISBLANK('STB Models Tier 2'!Z34)),NOT(ISBLANK(VLOOKUP($G34,'Tier 2 Allowances'!$A$2:$X$6,19,FALSE))),'STB Models Tier 2'!Z34&lt;11), 'STB Models Tier 2'!Z34*$Z$2,"")</f>
        <v/>
      </c>
      <c r="AA34" s="17" t="str">
        <f>IF(AND(NOT(ISBLANK('STB Models Tier 2'!AA34)),OR(ISBLANK('STB Models Tier 2'!AB34),'STB Models Tier 2'!AB34=0),NOT(ISBLANK(VLOOKUP($G34,'Tier 2 Allowances'!$A$2:$X$6,20,FALSE))),'STB Models Tier 2'!AA34&lt;2), 'STB Models Tier 2'!AA34*$AA$2,"")</f>
        <v/>
      </c>
      <c r="AB34" s="17" t="str">
        <f>IF(AND(NOT(ISBLANK('STB Models Tier 2'!AB34)),NOT(ISBLANK(VLOOKUP($G34,'Tier 2 Allowances'!$A$2:$X$6,21,FALSE))),'STB Models Tier 2'!AB34&lt;2), 'STB Models Tier 2'!AB34*$AB$2,"")</f>
        <v/>
      </c>
      <c r="AC34" s="17" t="str">
        <f>IF(AND(NOT(ISBLANK('STB Models Tier 2'!AC34)),NOT(ISBLANK(VLOOKUP($G34,'Tier 2 Allowances'!$A$2:$X$6,22,FALSE))),'STB Models Tier 2'!AC34&lt;2), 'STB Models Tier 2'!AC34*$AC$2,"")</f>
        <v/>
      </c>
      <c r="AD34" s="17" t="str">
        <f>IF(AND(NOT(ISBLANK('STB Models Tier 2'!AD34)),NOT(ISBLANK(VLOOKUP($G34,'Tier 2 Allowances'!$A$2:$X$6,23,FALSE))),'STB Models Tier 2'!AD34&lt;2), 'STB Models Tier 2'!AD34*$AD$2,"")</f>
        <v/>
      </c>
      <c r="AE34" s="17" t="str">
        <f>IF(AND(NOT(ISBLANK('STB Models Tier 2'!AE34)),NOT(ISBLANK(VLOOKUP($G34,'Tier 2 Allowances'!$A$2:$X$6,24,FALSE))),'STB Models Tier 2'!AE34&lt;2), 'STB Models Tier 2'!AE34*$AE$2,"")</f>
        <v/>
      </c>
      <c r="AF34" s="76" t="str">
        <f>IF(ISBLANK('STB Models Tier 2'!AF34),"",'STB Models Tier 2'!AF34)</f>
        <v/>
      </c>
      <c r="AG34" s="18" t="str">
        <f>IF(ISBLANK('STB Models Tier 2'!AG34),"",'STB Models Tier 2'!AG34)</f>
        <v/>
      </c>
      <c r="AH34" s="18" t="str">
        <f>IF(ISBLANK('STB Models Tier 2'!AH34),"",'STB Models Tier 2'!AH34)</f>
        <v/>
      </c>
      <c r="AI34" s="18" t="str">
        <f>IF(ISBLANK('STB Models Tier 2'!AI34),"",'STB Models Tier 2'!AI34)</f>
        <v/>
      </c>
      <c r="AJ34" s="18" t="str">
        <f>IF(ISBLANK('STB Models Tier 2'!AJ34),"",'STB Models Tier 2'!AJ34)</f>
        <v/>
      </c>
      <c r="AK34" s="18" t="str">
        <f>IF(ISBLANK('STB Models Tier 2'!AK34),"",'STB Models Tier 2'!AK34)</f>
        <v/>
      </c>
      <c r="AL34" s="18" t="str">
        <f>IF(ISBLANK('STB Models Tier 2'!G34),"",IF(ISBLANK('STB Models Tier 2'!H34), 14, 7-(4-$H34)/2))</f>
        <v/>
      </c>
      <c r="AM34" s="18" t="str">
        <f>IF(ISBLANK('STB Models Tier 2'!G34),"",IF(ISBLANK('STB Models Tier 2'!I34),10,(10-I34)))</f>
        <v/>
      </c>
      <c r="AN34" s="18" t="str">
        <f>IF(ISBLANK('STB Models Tier 2'!G34),"",IF(ISBLANK('STB Models Tier 2'!H34),0,7+(4-H34)/2))</f>
        <v/>
      </c>
      <c r="AO34" s="18" t="str">
        <f>IF(ISBLANK('STB Models Tier 2'!G34),"",'STB Models Tier 2'!I34)</f>
        <v/>
      </c>
      <c r="AP34" s="18" t="str">
        <f>IF(ISBLANK('STB Models Tier 2'!G34),"",(IF(OR(AND(NOT(ISBLANK('STB Models Tier 2'!H34)),ISBLANK('STB Models Tier 2'!AI34)),AND(NOT(ISBLANK('STB Models Tier 2'!I34)),ISBLANK('STB Models Tier 2'!AJ34)),ISBLANK('STB Models Tier 2'!AH34)),"Incomplete",0.365*('STB Models Tier 2'!AG34*AL34+'STB Models Tier 2'!AH34*AM34+'STB Models Tier 2'!AI34*AN34+'STB Models Tier 2'!AJ34*AO34))))</f>
        <v/>
      </c>
      <c r="AQ34" s="17" t="str">
        <f>IF(ISBLANK('STB Models Tier 2'!G34),"",VLOOKUP(G34,'Tier 2 Allowances'!$A$2:$B$6,2,FALSE)+SUM($J34:$AE34))</f>
        <v/>
      </c>
      <c r="AR34" s="76" t="str">
        <f>IF(ISBLANK('STB Models Tier 2'!G34),"",AQ34+'STB Models Tier 2'!AF34)</f>
        <v/>
      </c>
      <c r="AS34" s="76" t="str">
        <f>IF(ISBLANK('STB Models Tier 2'!AK34),"",IF('STB Models Tier 2'!AK34&gt;'Tier 2 Calculations'!AR34,"No","Yes"))</f>
        <v/>
      </c>
      <c r="AT34" s="111" t="str">
        <f>IF(ISBLANK('STB Models Tier 2'!AP34),"",'STB Models Tier 2'!AP34)</f>
        <v/>
      </c>
    </row>
    <row r="35" spans="1:46" ht="16" x14ac:dyDescent="0.2">
      <c r="A35" s="76" t="str">
        <f>IF(ISBLANK('STB Models Tier 2'!A35),"",'STB Models Tier 2'!A35)</f>
        <v/>
      </c>
      <c r="B35" s="17" t="str">
        <f>IF(ISBLANK('STB Models Tier 2'!B35),"",'STB Models Tier 2'!B35)</f>
        <v/>
      </c>
      <c r="C35" s="17" t="str">
        <f>IF(ISBLANK('STB Models Tier 2'!C35),"",'STB Models Tier 2'!C35)</f>
        <v/>
      </c>
      <c r="D35" s="17" t="str">
        <f>IF(ISBLANK('STB Models Tier 2'!D35),"",'STB Models Tier 2'!D35)</f>
        <v/>
      </c>
      <c r="E35" s="17" t="str">
        <f>IF(ISBLANK('STB Models Tier 2'!E35),"",'STB Models Tier 2'!E35)</f>
        <v/>
      </c>
      <c r="F35" s="17" t="str">
        <f>IF(ISBLANK('STB Models Tier 2'!F35),"",'STB Models Tier 2'!F35)</f>
        <v/>
      </c>
      <c r="G35" s="17" t="str">
        <f>IF(ISBLANK('STB Models Tier 2'!G35),"",'STB Models Tier 2'!G35)</f>
        <v/>
      </c>
      <c r="H35" s="17" t="str">
        <f>IF(ISBLANK('STB Models Tier 2'!H35),"",'STB Models Tier 2'!H35)</f>
        <v/>
      </c>
      <c r="I35" s="17" t="str">
        <f>IF(ISBLANK('STB Models Tier 2'!I35),"",'STB Models Tier 2'!I35)</f>
        <v/>
      </c>
      <c r="J35" s="17" t="str">
        <f>IF(AND(NOT(ISBLANK('STB Models Tier 2'!J35)),NOT(ISBLANK(VLOOKUP($G35,'Tier 2 Allowances'!$A$2:$X$6,3,FALSE))),'STB Models Tier 2'!J35&lt;3), 'STB Models Tier 2'!J35*$J$2,"")</f>
        <v/>
      </c>
      <c r="K35" s="17" t="str">
        <f>IF(AND(NOT(ISBLANK('STB Models Tier 2'!K35)),NOT(ISBLANK(VLOOKUP($G35,'Tier 2 Allowances'!$A$2:$X$6,4,FALSE))),'STB Models Tier 2'!K35&lt;3), 'STB Models Tier 2'!K35*$K$2,"")</f>
        <v/>
      </c>
      <c r="L35" s="17" t="str">
        <f>IF(AND(NOT(ISBLANK('STB Models Tier 2'!L35)),NOT(ISBLANK(VLOOKUP($G35,'Tier 2 Allowances'!$A$2:$X$6,5,FALSE))),'STB Models Tier 2'!L35&lt;2), 'STB Models Tier 2'!L35*$L$2,"")</f>
        <v/>
      </c>
      <c r="M35" s="17" t="str">
        <f>IF(AND(NOT(ISBLANK('STB Models Tier 2'!M35)),OR('STB Models Tier 2'!N35=0,ISBLANK('STB Models Tier 2'!N35)),NOT(ISBLANK(VLOOKUP($G35,'Tier 2 Allowances'!$A$2:$X$6,6,FALSE))),'STB Models Tier 2'!M35&lt;2), 'STB Models Tier 2'!M35*$M$2,"")</f>
        <v/>
      </c>
      <c r="N35" s="17"/>
      <c r="O35" s="17" t="str">
        <f>IF(AND(NOT(ISBLANK('STB Models Tier 2'!O35)),NOT(ISBLANK(VLOOKUP($G35,'Tier 2 Allowances'!$A$2:$X$6,8,FALSE))),'STB Models Tier 2'!O35&lt;2), 'STB Models Tier 2'!O35*$O$2,"")</f>
        <v/>
      </c>
      <c r="P35" s="17" t="str">
        <f>IF(AND(NOT(ISBLANK('STB Models Tier 2'!P35)),OR(ISBLANK('STB Models Tier 2'!S35),'STB Models Tier 2'!S35=0),NOT(ISBLANK(VLOOKUP($G35,'Tier 2 Allowances'!$A$2:$X$6,9,FALSE))),'STB Models Tier 2'!P35&lt;2), 'STB Models Tier 2'!P35*$P$2,"")</f>
        <v/>
      </c>
      <c r="Q35" s="17" t="str">
        <f>IF(AND(NOT(ISBLANK('STB Models Tier 2'!Q35)),NOT(ISBLANK(VLOOKUP($G35,'Tier 2 Allowances'!$A$2:$X$6,10,FALSE))),'STB Models Tier 2'!Q35&lt;2), 'STB Models Tier 2'!Q35*$Q$2,"")</f>
        <v/>
      </c>
      <c r="R35" s="17" t="str">
        <f>IF(AND(NOT(ISBLANK('STB Models Tier 2'!R35)),OR(ISBLANK('STB Models Tier 2'!S35),'STB Models Tier 2'!S35=0),NOT(ISBLANK(VLOOKUP($G35,'Tier 2 Allowances'!$A$2:$X$6,11,FALSE))),'STB Models Tier 2'!R35&lt;2), 'STB Models Tier 2'!R35*$R$2,"")</f>
        <v/>
      </c>
      <c r="S35" s="17" t="str">
        <f>IF(AND(NOT(ISBLANK('STB Models Tier 2'!S35)),NOT(ISBLANK(VLOOKUP($G35,'Tier 2 Allowances'!$A$2:$X$6,12,FALSE))),'STB Models Tier 2'!S35&lt;2), 'STB Models Tier 2'!S35*$S$2,"")</f>
        <v/>
      </c>
      <c r="T35" s="17" t="str">
        <f>IF(AND(NOT(ISBLANK('STB Models Tier 2'!T35)),NOT(ISBLANK(VLOOKUP($G35,'Tier 2 Allowances'!$A$2:$X$6,13,FALSE))),'STB Models Tier 2'!T35&lt;2), 'STB Models Tier 2'!T35*$T$2,"")</f>
        <v/>
      </c>
      <c r="U35" s="17" t="str">
        <f>IF(AND(NOT(ISBLANK('STB Models Tier 2'!U35)),NOT(ISBLANK(VLOOKUP($G35,'Tier 2 Allowances'!$A$2:$X$6,14,FALSE))),'STB Models Tier 2'!U35&lt;2), 'STB Models Tier 2'!U35*$U$2,"")</f>
        <v/>
      </c>
      <c r="V35" s="17" t="str">
        <f>IF(AND(NOT(ISBLANK('STB Models Tier 2'!V35)),NOT(ISBLANK(VLOOKUP($G35,'Tier 2 Allowances'!$A$2:$X$6,15,FALSE))),'STB Models Tier 2'!V35&lt;2), 'STB Models Tier 2'!V35*$V$2,"")</f>
        <v/>
      </c>
      <c r="W35" s="17" t="str">
        <f>IF(AND(NOT(ISBLANK('STB Models Tier 2'!W35)),NOT(ISBLANK(VLOOKUP($G35,'Tier 2 Allowances'!$A$2:$X$6,16,FALSE))),'STB Models Tier 2'!W35&lt;6), 'STB Models Tier 2'!W35*$W$2,"")</f>
        <v/>
      </c>
      <c r="X35" s="17" t="str">
        <f>IF(AND(NOT(ISBLANK('STB Models Tier 2'!X35)),NOT(ISBLANK(VLOOKUP($G35,'Tier 2 Allowances'!$A$2:$X$6,17,FALSE))),'STB Models Tier 2'!X35&lt;2), 'STB Models Tier 2'!X35*$X$2,"")</f>
        <v/>
      </c>
      <c r="Y35" s="17" t="str">
        <f>IF(AND(NOT(ISBLANK('STB Models Tier 2'!Y35)),NOT(ISBLANK(VLOOKUP($G35,'Tier 2 Allowances'!$A$2:$X$6,18,FALSE))),'STB Models Tier 2'!Y35&lt;11), 'STB Models Tier 2'!Y35*$Y$2,"")</f>
        <v/>
      </c>
      <c r="Z35" s="17" t="str">
        <f>IF(AND(NOT(ISBLANK('STB Models Tier 2'!Z35)),NOT(ISBLANK(VLOOKUP($G35,'Tier 2 Allowances'!$A$2:$X$6,19,FALSE))),'STB Models Tier 2'!Z35&lt;11), 'STB Models Tier 2'!Z35*$Z$2,"")</f>
        <v/>
      </c>
      <c r="AA35" s="17" t="str">
        <f>IF(AND(NOT(ISBLANK('STB Models Tier 2'!AA35)),OR(ISBLANK('STB Models Tier 2'!AB35),'STB Models Tier 2'!AB35=0),NOT(ISBLANK(VLOOKUP($G35,'Tier 2 Allowances'!$A$2:$X$6,20,FALSE))),'STB Models Tier 2'!AA35&lt;2), 'STB Models Tier 2'!AA35*$AA$2,"")</f>
        <v/>
      </c>
      <c r="AB35" s="17" t="str">
        <f>IF(AND(NOT(ISBLANK('STB Models Tier 2'!AB35)),NOT(ISBLANK(VLOOKUP($G35,'Tier 2 Allowances'!$A$2:$X$6,21,FALSE))),'STB Models Tier 2'!AB35&lt;2), 'STB Models Tier 2'!AB35*$AB$2,"")</f>
        <v/>
      </c>
      <c r="AC35" s="17" t="str">
        <f>IF(AND(NOT(ISBLANK('STB Models Tier 2'!AC35)),NOT(ISBLANK(VLOOKUP($G35,'Tier 2 Allowances'!$A$2:$X$6,22,FALSE))),'STB Models Tier 2'!AC35&lt;2), 'STB Models Tier 2'!AC35*$AC$2,"")</f>
        <v/>
      </c>
      <c r="AD35" s="17" t="str">
        <f>IF(AND(NOT(ISBLANK('STB Models Tier 2'!AD35)),NOT(ISBLANK(VLOOKUP($G35,'Tier 2 Allowances'!$A$2:$X$6,23,FALSE))),'STB Models Tier 2'!AD35&lt;2), 'STB Models Tier 2'!AD35*$AD$2,"")</f>
        <v/>
      </c>
      <c r="AE35" s="17" t="str">
        <f>IF(AND(NOT(ISBLANK('STB Models Tier 2'!AE35)),NOT(ISBLANK(VLOOKUP($G35,'Tier 2 Allowances'!$A$2:$X$6,24,FALSE))),'STB Models Tier 2'!AE35&lt;2), 'STB Models Tier 2'!AE35*$AE$2,"")</f>
        <v/>
      </c>
      <c r="AF35" s="76" t="str">
        <f>IF(ISBLANK('STB Models Tier 2'!AF35),"",'STB Models Tier 2'!AF35)</f>
        <v/>
      </c>
      <c r="AG35" s="18" t="str">
        <f>IF(ISBLANK('STB Models Tier 2'!AG35),"",'STB Models Tier 2'!AG35)</f>
        <v/>
      </c>
      <c r="AH35" s="18" t="str">
        <f>IF(ISBLANK('STB Models Tier 2'!AH35),"",'STB Models Tier 2'!AH35)</f>
        <v/>
      </c>
      <c r="AI35" s="18" t="str">
        <f>IF(ISBLANK('STB Models Tier 2'!AI35),"",'STB Models Tier 2'!AI35)</f>
        <v/>
      </c>
      <c r="AJ35" s="18" t="str">
        <f>IF(ISBLANK('STB Models Tier 2'!AJ35),"",'STB Models Tier 2'!AJ35)</f>
        <v/>
      </c>
      <c r="AK35" s="18" t="str">
        <f>IF(ISBLANK('STB Models Tier 2'!AK35),"",'STB Models Tier 2'!AK35)</f>
        <v/>
      </c>
      <c r="AL35" s="18" t="str">
        <f>IF(ISBLANK('STB Models Tier 2'!G35),"",IF(ISBLANK('STB Models Tier 2'!H35), 14, 7-(4-$H35)/2))</f>
        <v/>
      </c>
      <c r="AM35" s="18" t="str">
        <f>IF(ISBLANK('STB Models Tier 2'!G35),"",IF(ISBLANK('STB Models Tier 2'!I35),10,(10-I35)))</f>
        <v/>
      </c>
      <c r="AN35" s="18" t="str">
        <f>IF(ISBLANK('STB Models Tier 2'!G35),"",IF(ISBLANK('STB Models Tier 2'!H35),0,7+(4-H35)/2))</f>
        <v/>
      </c>
      <c r="AO35" s="18" t="str">
        <f>IF(ISBLANK('STB Models Tier 2'!G35),"",'STB Models Tier 2'!I35)</f>
        <v/>
      </c>
      <c r="AP35" s="18" t="str">
        <f>IF(ISBLANK('STB Models Tier 2'!G35),"",(IF(OR(AND(NOT(ISBLANK('STB Models Tier 2'!H35)),ISBLANK('STB Models Tier 2'!AI35)),AND(NOT(ISBLANK('STB Models Tier 2'!I35)),ISBLANK('STB Models Tier 2'!AJ35)),ISBLANK('STB Models Tier 2'!AH35)),"Incomplete",0.365*('STB Models Tier 2'!AG35*AL35+'STB Models Tier 2'!AH35*AM35+'STB Models Tier 2'!AI35*AN35+'STB Models Tier 2'!AJ35*AO35))))</f>
        <v/>
      </c>
      <c r="AQ35" s="17" t="str">
        <f>IF(ISBLANK('STB Models Tier 2'!G35),"",VLOOKUP(G35,'Tier 2 Allowances'!$A$2:$B$6,2,FALSE)+SUM($J35:$AE35))</f>
        <v/>
      </c>
      <c r="AR35" s="76" t="str">
        <f>IF(ISBLANK('STB Models Tier 2'!G35),"",AQ35+'STB Models Tier 2'!AF35)</f>
        <v/>
      </c>
      <c r="AS35" s="76" t="str">
        <f>IF(ISBLANK('STB Models Tier 2'!AK35),"",IF('STB Models Tier 2'!AK35&gt;'Tier 2 Calculations'!AR35,"No","Yes"))</f>
        <v/>
      </c>
      <c r="AT35" s="111" t="str">
        <f>IF(ISBLANK('STB Models Tier 2'!AP35),"",'STB Models Tier 2'!AP35)</f>
        <v/>
      </c>
    </row>
    <row r="36" spans="1:46" ht="16" x14ac:dyDescent="0.2">
      <c r="A36" s="76" t="str">
        <f>IF(ISBLANK('STB Models Tier 2'!A36),"",'STB Models Tier 2'!A36)</f>
        <v/>
      </c>
      <c r="B36" s="17" t="str">
        <f>IF(ISBLANK('STB Models Tier 2'!B36),"",'STB Models Tier 2'!B36)</f>
        <v/>
      </c>
      <c r="C36" s="17" t="str">
        <f>IF(ISBLANK('STB Models Tier 2'!C36),"",'STB Models Tier 2'!C36)</f>
        <v/>
      </c>
      <c r="D36" s="17" t="str">
        <f>IF(ISBLANK('STB Models Tier 2'!D36),"",'STB Models Tier 2'!D36)</f>
        <v/>
      </c>
      <c r="E36" s="17" t="str">
        <f>IF(ISBLANK('STB Models Tier 2'!E36),"",'STB Models Tier 2'!E36)</f>
        <v/>
      </c>
      <c r="F36" s="17" t="str">
        <f>IF(ISBLANK('STB Models Tier 2'!F36),"",'STB Models Tier 2'!F36)</f>
        <v/>
      </c>
      <c r="G36" s="17" t="str">
        <f>IF(ISBLANK('STB Models Tier 2'!G36),"",'STB Models Tier 2'!G36)</f>
        <v/>
      </c>
      <c r="H36" s="17" t="str">
        <f>IF(ISBLANK('STB Models Tier 2'!H36),"",'STB Models Tier 2'!H36)</f>
        <v/>
      </c>
      <c r="I36" s="17" t="str">
        <f>IF(ISBLANK('STB Models Tier 2'!I36),"",'STB Models Tier 2'!I36)</f>
        <v/>
      </c>
      <c r="J36" s="17" t="str">
        <f>IF(AND(NOT(ISBLANK('STB Models Tier 2'!J36)),NOT(ISBLANK(VLOOKUP($G36,'Tier 2 Allowances'!$A$2:$X$6,3,FALSE))),'STB Models Tier 2'!J36&lt;3), 'STB Models Tier 2'!J36*$J$2,"")</f>
        <v/>
      </c>
      <c r="K36" s="17" t="str">
        <f>IF(AND(NOT(ISBLANK('STB Models Tier 2'!K36)),NOT(ISBLANK(VLOOKUP($G36,'Tier 2 Allowances'!$A$2:$X$6,4,FALSE))),'STB Models Tier 2'!K36&lt;3), 'STB Models Tier 2'!K36*$K$2,"")</f>
        <v/>
      </c>
      <c r="L36" s="17" t="str">
        <f>IF(AND(NOT(ISBLANK('STB Models Tier 2'!L36)),NOT(ISBLANK(VLOOKUP($G36,'Tier 2 Allowances'!$A$2:$X$6,5,FALSE))),'STB Models Tier 2'!L36&lt;2), 'STB Models Tier 2'!L36*$L$2,"")</f>
        <v/>
      </c>
      <c r="M36" s="17" t="str">
        <f>IF(AND(NOT(ISBLANK('STB Models Tier 2'!M36)),OR('STB Models Tier 2'!N36=0,ISBLANK('STB Models Tier 2'!N36)),NOT(ISBLANK(VLOOKUP($G36,'Tier 2 Allowances'!$A$2:$X$6,6,FALSE))),'STB Models Tier 2'!M36&lt;2), 'STB Models Tier 2'!M36*$M$2,"")</f>
        <v/>
      </c>
      <c r="N36" s="17"/>
      <c r="O36" s="17" t="str">
        <f>IF(AND(NOT(ISBLANK('STB Models Tier 2'!O36)),NOT(ISBLANK(VLOOKUP($G36,'Tier 2 Allowances'!$A$2:$X$6,8,FALSE))),'STB Models Tier 2'!O36&lt;2), 'STB Models Tier 2'!O36*$O$2,"")</f>
        <v/>
      </c>
      <c r="P36" s="17" t="str">
        <f>IF(AND(NOT(ISBLANK('STB Models Tier 2'!P36)),OR(ISBLANK('STB Models Tier 2'!S36),'STB Models Tier 2'!S36=0),NOT(ISBLANK(VLOOKUP($G36,'Tier 2 Allowances'!$A$2:$X$6,9,FALSE))),'STB Models Tier 2'!P36&lt;2), 'STB Models Tier 2'!P36*$P$2,"")</f>
        <v/>
      </c>
      <c r="Q36" s="17" t="str">
        <f>IF(AND(NOT(ISBLANK('STB Models Tier 2'!Q36)),NOT(ISBLANK(VLOOKUP($G36,'Tier 2 Allowances'!$A$2:$X$6,10,FALSE))),'STB Models Tier 2'!Q36&lt;2), 'STB Models Tier 2'!Q36*$Q$2,"")</f>
        <v/>
      </c>
      <c r="R36" s="17" t="str">
        <f>IF(AND(NOT(ISBLANK('STB Models Tier 2'!R36)),OR(ISBLANK('STB Models Tier 2'!S36),'STB Models Tier 2'!S36=0),NOT(ISBLANK(VLOOKUP($G36,'Tier 2 Allowances'!$A$2:$X$6,11,FALSE))),'STB Models Tier 2'!R36&lt;2), 'STB Models Tier 2'!R36*$R$2,"")</f>
        <v/>
      </c>
      <c r="S36" s="17" t="str">
        <f>IF(AND(NOT(ISBLANK('STB Models Tier 2'!S36)),NOT(ISBLANK(VLOOKUP($G36,'Tier 2 Allowances'!$A$2:$X$6,12,FALSE))),'STB Models Tier 2'!S36&lt;2), 'STB Models Tier 2'!S36*$S$2,"")</f>
        <v/>
      </c>
      <c r="T36" s="17" t="str">
        <f>IF(AND(NOT(ISBLANK('STB Models Tier 2'!T36)),NOT(ISBLANK(VLOOKUP($G36,'Tier 2 Allowances'!$A$2:$X$6,13,FALSE))),'STB Models Tier 2'!T36&lt;2), 'STB Models Tier 2'!T36*$T$2,"")</f>
        <v/>
      </c>
      <c r="U36" s="17" t="str">
        <f>IF(AND(NOT(ISBLANK('STB Models Tier 2'!U36)),NOT(ISBLANK(VLOOKUP($G36,'Tier 2 Allowances'!$A$2:$X$6,14,FALSE))),'STB Models Tier 2'!U36&lt;2), 'STB Models Tier 2'!U36*$U$2,"")</f>
        <v/>
      </c>
      <c r="V36" s="17" t="str">
        <f>IF(AND(NOT(ISBLANK('STB Models Tier 2'!V36)),NOT(ISBLANK(VLOOKUP($G36,'Tier 2 Allowances'!$A$2:$X$6,15,FALSE))),'STB Models Tier 2'!V36&lt;2), 'STB Models Tier 2'!V36*$V$2,"")</f>
        <v/>
      </c>
      <c r="W36" s="17" t="str">
        <f>IF(AND(NOT(ISBLANK('STB Models Tier 2'!W36)),NOT(ISBLANK(VLOOKUP($G36,'Tier 2 Allowances'!$A$2:$X$6,16,FALSE))),'STB Models Tier 2'!W36&lt;6), 'STB Models Tier 2'!W36*$W$2,"")</f>
        <v/>
      </c>
      <c r="X36" s="17" t="str">
        <f>IF(AND(NOT(ISBLANK('STB Models Tier 2'!X36)),NOT(ISBLANK(VLOOKUP($G36,'Tier 2 Allowances'!$A$2:$X$6,17,FALSE))),'STB Models Tier 2'!X36&lt;2), 'STB Models Tier 2'!X36*$X$2,"")</f>
        <v/>
      </c>
      <c r="Y36" s="17" t="str">
        <f>IF(AND(NOT(ISBLANK('STB Models Tier 2'!Y36)),NOT(ISBLANK(VLOOKUP($G36,'Tier 2 Allowances'!$A$2:$X$6,18,FALSE))),'STB Models Tier 2'!Y36&lt;11), 'STB Models Tier 2'!Y36*$Y$2,"")</f>
        <v/>
      </c>
      <c r="Z36" s="17" t="str">
        <f>IF(AND(NOT(ISBLANK('STB Models Tier 2'!Z36)),NOT(ISBLANK(VLOOKUP($G36,'Tier 2 Allowances'!$A$2:$X$6,19,FALSE))),'STB Models Tier 2'!Z36&lt;11), 'STB Models Tier 2'!Z36*$Z$2,"")</f>
        <v/>
      </c>
      <c r="AA36" s="17" t="str">
        <f>IF(AND(NOT(ISBLANK('STB Models Tier 2'!AA36)),OR(ISBLANK('STB Models Tier 2'!AB36),'STB Models Tier 2'!AB36=0),NOT(ISBLANK(VLOOKUP($G36,'Tier 2 Allowances'!$A$2:$X$6,20,FALSE))),'STB Models Tier 2'!AA36&lt;2), 'STB Models Tier 2'!AA36*$AA$2,"")</f>
        <v/>
      </c>
      <c r="AB36" s="17" t="str">
        <f>IF(AND(NOT(ISBLANK('STB Models Tier 2'!AB36)),NOT(ISBLANK(VLOOKUP($G36,'Tier 2 Allowances'!$A$2:$X$6,21,FALSE))),'STB Models Tier 2'!AB36&lt;2), 'STB Models Tier 2'!AB36*$AB$2,"")</f>
        <v/>
      </c>
      <c r="AC36" s="17" t="str">
        <f>IF(AND(NOT(ISBLANK('STB Models Tier 2'!AC36)),NOT(ISBLANK(VLOOKUP($G36,'Tier 2 Allowances'!$A$2:$X$6,22,FALSE))),'STB Models Tier 2'!AC36&lt;2), 'STB Models Tier 2'!AC36*$AC$2,"")</f>
        <v/>
      </c>
      <c r="AD36" s="17" t="str">
        <f>IF(AND(NOT(ISBLANK('STB Models Tier 2'!AD36)),NOT(ISBLANK(VLOOKUP($G36,'Tier 2 Allowances'!$A$2:$X$6,23,FALSE))),'STB Models Tier 2'!AD36&lt;2), 'STB Models Tier 2'!AD36*$AD$2,"")</f>
        <v/>
      </c>
      <c r="AE36" s="17" t="str">
        <f>IF(AND(NOT(ISBLANK('STB Models Tier 2'!AE36)),NOT(ISBLANK(VLOOKUP($G36,'Tier 2 Allowances'!$A$2:$X$6,24,FALSE))),'STB Models Tier 2'!AE36&lt;2), 'STB Models Tier 2'!AE36*$AE$2,"")</f>
        <v/>
      </c>
      <c r="AF36" s="76" t="str">
        <f>IF(ISBLANK('STB Models Tier 2'!AF36),"",'STB Models Tier 2'!AF36)</f>
        <v/>
      </c>
      <c r="AG36" s="18" t="str">
        <f>IF(ISBLANK('STB Models Tier 2'!AG36),"",'STB Models Tier 2'!AG36)</f>
        <v/>
      </c>
      <c r="AH36" s="18" t="str">
        <f>IF(ISBLANK('STB Models Tier 2'!AH36),"",'STB Models Tier 2'!AH36)</f>
        <v/>
      </c>
      <c r="AI36" s="18" t="str">
        <f>IF(ISBLANK('STB Models Tier 2'!AI36),"",'STB Models Tier 2'!AI36)</f>
        <v/>
      </c>
      <c r="AJ36" s="18" t="str">
        <f>IF(ISBLANK('STB Models Tier 2'!AJ36),"",'STB Models Tier 2'!AJ36)</f>
        <v/>
      </c>
      <c r="AK36" s="18" t="str">
        <f>IF(ISBLANK('STB Models Tier 2'!AK36),"",'STB Models Tier 2'!AK36)</f>
        <v/>
      </c>
      <c r="AL36" s="18" t="str">
        <f>IF(ISBLANK('STB Models Tier 2'!G36),"",IF(ISBLANK('STB Models Tier 2'!H36), 14, 7-(4-$H36)/2))</f>
        <v/>
      </c>
      <c r="AM36" s="18" t="str">
        <f>IF(ISBLANK('STB Models Tier 2'!G36),"",IF(ISBLANK('STB Models Tier 2'!I36),10,(10-I36)))</f>
        <v/>
      </c>
      <c r="AN36" s="18" t="str">
        <f>IF(ISBLANK('STB Models Tier 2'!G36),"",IF(ISBLANK('STB Models Tier 2'!H36),0,7+(4-H36)/2))</f>
        <v/>
      </c>
      <c r="AO36" s="18" t="str">
        <f>IF(ISBLANK('STB Models Tier 2'!G36),"",'STB Models Tier 2'!I36)</f>
        <v/>
      </c>
      <c r="AP36" s="18" t="str">
        <f>IF(ISBLANK('STB Models Tier 2'!G36),"",(IF(OR(AND(NOT(ISBLANK('STB Models Tier 2'!H36)),ISBLANK('STB Models Tier 2'!AI36)),AND(NOT(ISBLANK('STB Models Tier 2'!I36)),ISBLANK('STB Models Tier 2'!AJ36)),ISBLANK('STB Models Tier 2'!AH36)),"Incomplete",0.365*('STB Models Tier 2'!AG36*AL36+'STB Models Tier 2'!AH36*AM36+'STB Models Tier 2'!AI36*AN36+'STB Models Tier 2'!AJ36*AO36))))</f>
        <v/>
      </c>
      <c r="AQ36" s="17" t="str">
        <f>IF(ISBLANK('STB Models Tier 2'!G36),"",VLOOKUP(G36,'Tier 2 Allowances'!$A$2:$B$6,2,FALSE)+SUM($J36:$AE36))</f>
        <v/>
      </c>
      <c r="AR36" s="76" t="str">
        <f>IF(ISBLANK('STB Models Tier 2'!G36),"",AQ36+'STB Models Tier 2'!AF36)</f>
        <v/>
      </c>
      <c r="AS36" s="76" t="str">
        <f>IF(ISBLANK('STB Models Tier 2'!AK36),"",IF('STB Models Tier 2'!AK36&gt;'Tier 2 Calculations'!AR36,"No","Yes"))</f>
        <v/>
      </c>
      <c r="AT36" s="111" t="str">
        <f>IF(ISBLANK('STB Models Tier 2'!AP36),"",'STB Models Tier 2'!AP36)</f>
        <v/>
      </c>
    </row>
    <row r="37" spans="1:46" ht="16" x14ac:dyDescent="0.2">
      <c r="A37" s="76" t="str">
        <f>IF(ISBLANK('STB Models Tier 2'!A37),"",'STB Models Tier 2'!A37)</f>
        <v/>
      </c>
      <c r="B37" s="17" t="str">
        <f>IF(ISBLANK('STB Models Tier 2'!B37),"",'STB Models Tier 2'!B37)</f>
        <v/>
      </c>
      <c r="C37" s="17" t="str">
        <f>IF(ISBLANK('STB Models Tier 2'!C37),"",'STB Models Tier 2'!C37)</f>
        <v/>
      </c>
      <c r="D37" s="17" t="str">
        <f>IF(ISBLANK('STB Models Tier 2'!D37),"",'STB Models Tier 2'!D37)</f>
        <v/>
      </c>
      <c r="E37" s="17" t="str">
        <f>IF(ISBLANK('STB Models Tier 2'!E37),"",'STB Models Tier 2'!E37)</f>
        <v/>
      </c>
      <c r="F37" s="17" t="str">
        <f>IF(ISBLANK('STB Models Tier 2'!F37),"",'STB Models Tier 2'!F37)</f>
        <v/>
      </c>
      <c r="G37" s="17" t="str">
        <f>IF(ISBLANK('STB Models Tier 2'!G37),"",'STB Models Tier 2'!G37)</f>
        <v/>
      </c>
      <c r="H37" s="17" t="str">
        <f>IF(ISBLANK('STB Models Tier 2'!H37),"",'STB Models Tier 2'!H37)</f>
        <v/>
      </c>
      <c r="I37" s="17" t="str">
        <f>IF(ISBLANK('STB Models Tier 2'!I37),"",'STB Models Tier 2'!I37)</f>
        <v/>
      </c>
      <c r="J37" s="17" t="str">
        <f>IF(AND(NOT(ISBLANK('STB Models Tier 2'!J37)),NOT(ISBLANK(VLOOKUP($G37,'Tier 2 Allowances'!$A$2:$X$6,3,FALSE))),'STB Models Tier 2'!J37&lt;3), 'STB Models Tier 2'!J37*$J$2,"")</f>
        <v/>
      </c>
      <c r="K37" s="17" t="str">
        <f>IF(AND(NOT(ISBLANK('STB Models Tier 2'!K37)),NOT(ISBLANK(VLOOKUP($G37,'Tier 2 Allowances'!$A$2:$X$6,4,FALSE))),'STB Models Tier 2'!K37&lt;3), 'STB Models Tier 2'!K37*$K$2,"")</f>
        <v/>
      </c>
      <c r="L37" s="17" t="str">
        <f>IF(AND(NOT(ISBLANK('STB Models Tier 2'!L37)),NOT(ISBLANK(VLOOKUP($G37,'Tier 2 Allowances'!$A$2:$X$6,5,FALSE))),'STB Models Tier 2'!L37&lt;2), 'STB Models Tier 2'!L37*$L$2,"")</f>
        <v/>
      </c>
      <c r="M37" s="17" t="str">
        <f>IF(AND(NOT(ISBLANK('STB Models Tier 2'!M37)),OR('STB Models Tier 2'!N37=0,ISBLANK('STB Models Tier 2'!N37)),NOT(ISBLANK(VLOOKUP($G37,'Tier 2 Allowances'!$A$2:$X$6,6,FALSE))),'STB Models Tier 2'!M37&lt;2), 'STB Models Tier 2'!M37*$M$2,"")</f>
        <v/>
      </c>
      <c r="N37" s="17"/>
      <c r="O37" s="17" t="str">
        <f>IF(AND(NOT(ISBLANK('STB Models Tier 2'!O37)),NOT(ISBLANK(VLOOKUP($G37,'Tier 2 Allowances'!$A$2:$X$6,8,FALSE))),'STB Models Tier 2'!O37&lt;2), 'STB Models Tier 2'!O37*$O$2,"")</f>
        <v/>
      </c>
      <c r="P37" s="17" t="str">
        <f>IF(AND(NOT(ISBLANK('STB Models Tier 2'!P37)),OR(ISBLANK('STB Models Tier 2'!S37),'STB Models Tier 2'!S37=0),NOT(ISBLANK(VLOOKUP($G37,'Tier 2 Allowances'!$A$2:$X$6,9,FALSE))),'STB Models Tier 2'!P37&lt;2), 'STB Models Tier 2'!P37*$P$2,"")</f>
        <v/>
      </c>
      <c r="Q37" s="17" t="str">
        <f>IF(AND(NOT(ISBLANK('STB Models Tier 2'!Q37)),NOT(ISBLANK(VLOOKUP($G37,'Tier 2 Allowances'!$A$2:$X$6,10,FALSE))),'STB Models Tier 2'!Q37&lt;2), 'STB Models Tier 2'!Q37*$Q$2,"")</f>
        <v/>
      </c>
      <c r="R37" s="17" t="str">
        <f>IF(AND(NOT(ISBLANK('STB Models Tier 2'!R37)),OR(ISBLANK('STB Models Tier 2'!S37),'STB Models Tier 2'!S37=0),NOT(ISBLANK(VLOOKUP($G37,'Tier 2 Allowances'!$A$2:$X$6,11,FALSE))),'STB Models Tier 2'!R37&lt;2), 'STB Models Tier 2'!R37*$R$2,"")</f>
        <v/>
      </c>
      <c r="S37" s="17" t="str">
        <f>IF(AND(NOT(ISBLANK('STB Models Tier 2'!S37)),NOT(ISBLANK(VLOOKUP($G37,'Tier 2 Allowances'!$A$2:$X$6,12,FALSE))),'STB Models Tier 2'!S37&lt;2), 'STB Models Tier 2'!S37*$S$2,"")</f>
        <v/>
      </c>
      <c r="T37" s="17" t="str">
        <f>IF(AND(NOT(ISBLANK('STB Models Tier 2'!T37)),NOT(ISBLANK(VLOOKUP($G37,'Tier 2 Allowances'!$A$2:$X$6,13,FALSE))),'STB Models Tier 2'!T37&lt;2), 'STB Models Tier 2'!T37*$T$2,"")</f>
        <v/>
      </c>
      <c r="U37" s="17" t="str">
        <f>IF(AND(NOT(ISBLANK('STB Models Tier 2'!U37)),NOT(ISBLANK(VLOOKUP($G37,'Tier 2 Allowances'!$A$2:$X$6,14,FALSE))),'STB Models Tier 2'!U37&lt;2), 'STB Models Tier 2'!U37*$U$2,"")</f>
        <v/>
      </c>
      <c r="V37" s="17" t="str">
        <f>IF(AND(NOT(ISBLANK('STB Models Tier 2'!V37)),NOT(ISBLANK(VLOOKUP($G37,'Tier 2 Allowances'!$A$2:$X$6,15,FALSE))),'STB Models Tier 2'!V37&lt;2), 'STB Models Tier 2'!V37*$V$2,"")</f>
        <v/>
      </c>
      <c r="W37" s="17" t="str">
        <f>IF(AND(NOT(ISBLANK('STB Models Tier 2'!W37)),NOT(ISBLANK(VLOOKUP($G37,'Tier 2 Allowances'!$A$2:$X$6,16,FALSE))),'STB Models Tier 2'!W37&lt;6), 'STB Models Tier 2'!W37*$W$2,"")</f>
        <v/>
      </c>
      <c r="X37" s="17" t="str">
        <f>IF(AND(NOT(ISBLANK('STB Models Tier 2'!X37)),NOT(ISBLANK(VLOOKUP($G37,'Tier 2 Allowances'!$A$2:$X$6,17,FALSE))),'STB Models Tier 2'!X37&lt;2), 'STB Models Tier 2'!X37*$X$2,"")</f>
        <v/>
      </c>
      <c r="Y37" s="17" t="str">
        <f>IF(AND(NOT(ISBLANK('STB Models Tier 2'!Y37)),NOT(ISBLANK(VLOOKUP($G37,'Tier 2 Allowances'!$A$2:$X$6,18,FALSE))),'STB Models Tier 2'!Y37&lt;11), 'STB Models Tier 2'!Y37*$Y$2,"")</f>
        <v/>
      </c>
      <c r="Z37" s="17" t="str">
        <f>IF(AND(NOT(ISBLANK('STB Models Tier 2'!Z37)),NOT(ISBLANK(VLOOKUP($G37,'Tier 2 Allowances'!$A$2:$X$6,19,FALSE))),'STB Models Tier 2'!Z37&lt;11), 'STB Models Tier 2'!Z37*$Z$2,"")</f>
        <v/>
      </c>
      <c r="AA37" s="17" t="str">
        <f>IF(AND(NOT(ISBLANK('STB Models Tier 2'!AA37)),OR(ISBLANK('STB Models Tier 2'!AB37),'STB Models Tier 2'!AB37=0),NOT(ISBLANK(VLOOKUP($G37,'Tier 2 Allowances'!$A$2:$X$6,20,FALSE))),'STB Models Tier 2'!AA37&lt;2), 'STB Models Tier 2'!AA37*$AA$2,"")</f>
        <v/>
      </c>
      <c r="AB37" s="17" t="str">
        <f>IF(AND(NOT(ISBLANK('STB Models Tier 2'!AB37)),NOT(ISBLANK(VLOOKUP($G37,'Tier 2 Allowances'!$A$2:$X$6,21,FALSE))),'STB Models Tier 2'!AB37&lt;2), 'STB Models Tier 2'!AB37*$AB$2,"")</f>
        <v/>
      </c>
      <c r="AC37" s="17" t="str">
        <f>IF(AND(NOT(ISBLANK('STB Models Tier 2'!AC37)),NOT(ISBLANK(VLOOKUP($G37,'Tier 2 Allowances'!$A$2:$X$6,22,FALSE))),'STB Models Tier 2'!AC37&lt;2), 'STB Models Tier 2'!AC37*$AC$2,"")</f>
        <v/>
      </c>
      <c r="AD37" s="17" t="str">
        <f>IF(AND(NOT(ISBLANK('STB Models Tier 2'!AD37)),NOT(ISBLANK(VLOOKUP($G37,'Tier 2 Allowances'!$A$2:$X$6,23,FALSE))),'STB Models Tier 2'!AD37&lt;2), 'STB Models Tier 2'!AD37*$AD$2,"")</f>
        <v/>
      </c>
      <c r="AE37" s="17" t="str">
        <f>IF(AND(NOT(ISBLANK('STB Models Tier 2'!AE37)),NOT(ISBLANK(VLOOKUP($G37,'Tier 2 Allowances'!$A$2:$X$6,24,FALSE))),'STB Models Tier 2'!AE37&lt;2), 'STB Models Tier 2'!AE37*$AE$2,"")</f>
        <v/>
      </c>
      <c r="AF37" s="76" t="str">
        <f>IF(ISBLANK('STB Models Tier 2'!AF37),"",'STB Models Tier 2'!AF37)</f>
        <v/>
      </c>
      <c r="AG37" s="18" t="str">
        <f>IF(ISBLANK('STB Models Tier 2'!AG37),"",'STB Models Tier 2'!AG37)</f>
        <v/>
      </c>
      <c r="AH37" s="18" t="str">
        <f>IF(ISBLANK('STB Models Tier 2'!AH37),"",'STB Models Tier 2'!AH37)</f>
        <v/>
      </c>
      <c r="AI37" s="18" t="str">
        <f>IF(ISBLANK('STB Models Tier 2'!AI37),"",'STB Models Tier 2'!AI37)</f>
        <v/>
      </c>
      <c r="AJ37" s="18" t="str">
        <f>IF(ISBLANK('STB Models Tier 2'!AJ37),"",'STB Models Tier 2'!AJ37)</f>
        <v/>
      </c>
      <c r="AK37" s="18" t="str">
        <f>IF(ISBLANK('STB Models Tier 2'!AK37),"",'STB Models Tier 2'!AK37)</f>
        <v/>
      </c>
      <c r="AL37" s="18" t="str">
        <f>IF(ISBLANK('STB Models Tier 2'!G37),"",IF(ISBLANK('STB Models Tier 2'!H37), 14, 7-(4-$H37)/2))</f>
        <v/>
      </c>
      <c r="AM37" s="18" t="str">
        <f>IF(ISBLANK('STB Models Tier 2'!G37),"",IF(ISBLANK('STB Models Tier 2'!I37),10,(10-I37)))</f>
        <v/>
      </c>
      <c r="AN37" s="18" t="str">
        <f>IF(ISBLANK('STB Models Tier 2'!G37),"",IF(ISBLANK('STB Models Tier 2'!H37),0,7+(4-H37)/2))</f>
        <v/>
      </c>
      <c r="AO37" s="18" t="str">
        <f>IF(ISBLANK('STB Models Tier 2'!G37),"",'STB Models Tier 2'!I37)</f>
        <v/>
      </c>
      <c r="AP37" s="18" t="str">
        <f>IF(ISBLANK('STB Models Tier 2'!G37),"",(IF(OR(AND(NOT(ISBLANK('STB Models Tier 2'!H37)),ISBLANK('STB Models Tier 2'!AI37)),AND(NOT(ISBLANK('STB Models Tier 2'!I37)),ISBLANK('STB Models Tier 2'!AJ37)),ISBLANK('STB Models Tier 2'!AH37)),"Incomplete",0.365*('STB Models Tier 2'!AG37*AL37+'STB Models Tier 2'!AH37*AM37+'STB Models Tier 2'!AI37*AN37+'STB Models Tier 2'!AJ37*AO37))))</f>
        <v/>
      </c>
      <c r="AQ37" s="17" t="str">
        <f>IF(ISBLANK('STB Models Tier 2'!G37),"",VLOOKUP(G37,'Tier 2 Allowances'!$A$2:$B$6,2,FALSE)+SUM($J37:$AE37))</f>
        <v/>
      </c>
      <c r="AR37" s="76" t="str">
        <f>IF(ISBLANK('STB Models Tier 2'!G37),"",AQ37+'STB Models Tier 2'!AF37)</f>
        <v/>
      </c>
      <c r="AS37" s="76" t="str">
        <f>IF(ISBLANK('STB Models Tier 2'!AK37),"",IF('STB Models Tier 2'!AK37&gt;'Tier 2 Calculations'!AR37,"No","Yes"))</f>
        <v/>
      </c>
      <c r="AT37" s="111" t="str">
        <f>IF(ISBLANK('STB Models Tier 2'!AP37),"",'STB Models Tier 2'!AP37)</f>
        <v/>
      </c>
    </row>
    <row r="38" spans="1:46" ht="16" x14ac:dyDescent="0.2">
      <c r="A38" s="76" t="str">
        <f>IF(ISBLANK('STB Models Tier 2'!A38),"",'STB Models Tier 2'!A38)</f>
        <v/>
      </c>
      <c r="B38" s="17" t="str">
        <f>IF(ISBLANK('STB Models Tier 2'!B38),"",'STB Models Tier 2'!B38)</f>
        <v/>
      </c>
      <c r="C38" s="17" t="str">
        <f>IF(ISBLANK('STB Models Tier 2'!C38),"",'STB Models Tier 2'!C38)</f>
        <v/>
      </c>
      <c r="D38" s="17" t="str">
        <f>IF(ISBLANK('STB Models Tier 2'!D38),"",'STB Models Tier 2'!D38)</f>
        <v/>
      </c>
      <c r="E38" s="17" t="str">
        <f>IF(ISBLANK('STB Models Tier 2'!E38),"",'STB Models Tier 2'!E38)</f>
        <v/>
      </c>
      <c r="F38" s="17" t="str">
        <f>IF(ISBLANK('STB Models Tier 2'!F38),"",'STB Models Tier 2'!F38)</f>
        <v/>
      </c>
      <c r="G38" s="17" t="str">
        <f>IF(ISBLANK('STB Models Tier 2'!G38),"",'STB Models Tier 2'!G38)</f>
        <v/>
      </c>
      <c r="H38" s="17" t="str">
        <f>IF(ISBLANK('STB Models Tier 2'!H38),"",'STB Models Tier 2'!H38)</f>
        <v/>
      </c>
      <c r="I38" s="17" t="str">
        <f>IF(ISBLANK('STB Models Tier 2'!I38),"",'STB Models Tier 2'!I38)</f>
        <v/>
      </c>
      <c r="J38" s="17" t="str">
        <f>IF(AND(NOT(ISBLANK('STB Models Tier 2'!J38)),NOT(ISBLANK(VLOOKUP($G38,'Tier 2 Allowances'!$A$2:$X$6,3,FALSE))),'STB Models Tier 2'!J38&lt;3), 'STB Models Tier 2'!J38*$J$2,"")</f>
        <v/>
      </c>
      <c r="K38" s="17" t="str">
        <f>IF(AND(NOT(ISBLANK('STB Models Tier 2'!K38)),NOT(ISBLANK(VLOOKUP($G38,'Tier 2 Allowances'!$A$2:$X$6,4,FALSE))),'STB Models Tier 2'!K38&lt;3), 'STB Models Tier 2'!K38*$K$2,"")</f>
        <v/>
      </c>
      <c r="L38" s="17" t="str">
        <f>IF(AND(NOT(ISBLANK('STB Models Tier 2'!L38)),NOT(ISBLANK(VLOOKUP($G38,'Tier 2 Allowances'!$A$2:$X$6,5,FALSE))),'STB Models Tier 2'!L38&lt;2), 'STB Models Tier 2'!L38*$L$2,"")</f>
        <v/>
      </c>
      <c r="M38" s="17" t="str">
        <f>IF(AND(NOT(ISBLANK('STB Models Tier 2'!M38)),OR('STB Models Tier 2'!N38=0,ISBLANK('STB Models Tier 2'!N38)),NOT(ISBLANK(VLOOKUP($G38,'Tier 2 Allowances'!$A$2:$X$6,6,FALSE))),'STB Models Tier 2'!M38&lt;2), 'STB Models Tier 2'!M38*$M$2,"")</f>
        <v/>
      </c>
      <c r="N38" s="17"/>
      <c r="O38" s="17" t="str">
        <f>IF(AND(NOT(ISBLANK('STB Models Tier 2'!O38)),NOT(ISBLANK(VLOOKUP($G38,'Tier 2 Allowances'!$A$2:$X$6,8,FALSE))),'STB Models Tier 2'!O38&lt;2), 'STB Models Tier 2'!O38*$O$2,"")</f>
        <v/>
      </c>
      <c r="P38" s="17" t="str">
        <f>IF(AND(NOT(ISBLANK('STB Models Tier 2'!P38)),OR(ISBLANK('STB Models Tier 2'!S38),'STB Models Tier 2'!S38=0),NOT(ISBLANK(VLOOKUP($G38,'Tier 2 Allowances'!$A$2:$X$6,9,FALSE))),'STB Models Tier 2'!P38&lt;2), 'STB Models Tier 2'!P38*$P$2,"")</f>
        <v/>
      </c>
      <c r="Q38" s="17" t="str">
        <f>IF(AND(NOT(ISBLANK('STB Models Tier 2'!Q38)),NOT(ISBLANK(VLOOKUP($G38,'Tier 2 Allowances'!$A$2:$X$6,10,FALSE))),'STB Models Tier 2'!Q38&lt;2), 'STB Models Tier 2'!Q38*$Q$2,"")</f>
        <v/>
      </c>
      <c r="R38" s="17" t="str">
        <f>IF(AND(NOT(ISBLANK('STB Models Tier 2'!R38)),OR(ISBLANK('STB Models Tier 2'!S38),'STB Models Tier 2'!S38=0),NOT(ISBLANK(VLOOKUP($G38,'Tier 2 Allowances'!$A$2:$X$6,11,FALSE))),'STB Models Tier 2'!R38&lt;2), 'STB Models Tier 2'!R38*$R$2,"")</f>
        <v/>
      </c>
      <c r="S38" s="17" t="str">
        <f>IF(AND(NOT(ISBLANK('STB Models Tier 2'!S38)),NOT(ISBLANK(VLOOKUP($G38,'Tier 2 Allowances'!$A$2:$X$6,12,FALSE))),'STB Models Tier 2'!S38&lt;2), 'STB Models Tier 2'!S38*$S$2,"")</f>
        <v/>
      </c>
      <c r="T38" s="17" t="str">
        <f>IF(AND(NOT(ISBLANK('STB Models Tier 2'!T38)),NOT(ISBLANK(VLOOKUP($G38,'Tier 2 Allowances'!$A$2:$X$6,13,FALSE))),'STB Models Tier 2'!T38&lt;2), 'STB Models Tier 2'!T38*$T$2,"")</f>
        <v/>
      </c>
      <c r="U38" s="17" t="str">
        <f>IF(AND(NOT(ISBLANK('STB Models Tier 2'!U38)),NOT(ISBLANK(VLOOKUP($G38,'Tier 2 Allowances'!$A$2:$X$6,14,FALSE))),'STB Models Tier 2'!U38&lt;2), 'STB Models Tier 2'!U38*$U$2,"")</f>
        <v/>
      </c>
      <c r="V38" s="17" t="str">
        <f>IF(AND(NOT(ISBLANK('STB Models Tier 2'!V38)),NOT(ISBLANK(VLOOKUP($G38,'Tier 2 Allowances'!$A$2:$X$6,15,FALSE))),'STB Models Tier 2'!V38&lt;2), 'STB Models Tier 2'!V38*$V$2,"")</f>
        <v/>
      </c>
      <c r="W38" s="17" t="str">
        <f>IF(AND(NOT(ISBLANK('STB Models Tier 2'!W38)),NOT(ISBLANK(VLOOKUP($G38,'Tier 2 Allowances'!$A$2:$X$6,16,FALSE))),'STB Models Tier 2'!W38&lt;6), 'STB Models Tier 2'!W38*$W$2,"")</f>
        <v/>
      </c>
      <c r="X38" s="17" t="str">
        <f>IF(AND(NOT(ISBLANK('STB Models Tier 2'!X38)),NOT(ISBLANK(VLOOKUP($G38,'Tier 2 Allowances'!$A$2:$X$6,17,FALSE))),'STB Models Tier 2'!X38&lt;2), 'STB Models Tier 2'!X38*$X$2,"")</f>
        <v/>
      </c>
      <c r="Y38" s="17" t="str">
        <f>IF(AND(NOT(ISBLANK('STB Models Tier 2'!Y38)),NOT(ISBLANK(VLOOKUP($G38,'Tier 2 Allowances'!$A$2:$X$6,18,FALSE))),'STB Models Tier 2'!Y38&lt;11), 'STB Models Tier 2'!Y38*$Y$2,"")</f>
        <v/>
      </c>
      <c r="Z38" s="17" t="str">
        <f>IF(AND(NOT(ISBLANK('STB Models Tier 2'!Z38)),NOT(ISBLANK(VLOOKUP($G38,'Tier 2 Allowances'!$A$2:$X$6,19,FALSE))),'STB Models Tier 2'!Z38&lt;11), 'STB Models Tier 2'!Z38*$Z$2,"")</f>
        <v/>
      </c>
      <c r="AA38" s="17" t="str">
        <f>IF(AND(NOT(ISBLANK('STB Models Tier 2'!AA38)),OR(ISBLANK('STB Models Tier 2'!AB38),'STB Models Tier 2'!AB38=0),NOT(ISBLANK(VLOOKUP($G38,'Tier 2 Allowances'!$A$2:$X$6,20,FALSE))),'STB Models Tier 2'!AA38&lt;2), 'STB Models Tier 2'!AA38*$AA$2,"")</f>
        <v/>
      </c>
      <c r="AB38" s="17" t="str">
        <f>IF(AND(NOT(ISBLANK('STB Models Tier 2'!AB38)),NOT(ISBLANK(VLOOKUP($G38,'Tier 2 Allowances'!$A$2:$X$6,21,FALSE))),'STB Models Tier 2'!AB38&lt;2), 'STB Models Tier 2'!AB38*$AB$2,"")</f>
        <v/>
      </c>
      <c r="AC38" s="17" t="str">
        <f>IF(AND(NOT(ISBLANK('STB Models Tier 2'!AC38)),NOT(ISBLANK(VLOOKUP($G38,'Tier 2 Allowances'!$A$2:$X$6,22,FALSE))),'STB Models Tier 2'!AC38&lt;2), 'STB Models Tier 2'!AC38*$AC$2,"")</f>
        <v/>
      </c>
      <c r="AD38" s="17" t="str">
        <f>IF(AND(NOT(ISBLANK('STB Models Tier 2'!AD38)),NOT(ISBLANK(VLOOKUP($G38,'Tier 2 Allowances'!$A$2:$X$6,23,FALSE))),'STB Models Tier 2'!AD38&lt;2), 'STB Models Tier 2'!AD38*$AD$2,"")</f>
        <v/>
      </c>
      <c r="AE38" s="17" t="str">
        <f>IF(AND(NOT(ISBLANK('STB Models Tier 2'!AE38)),NOT(ISBLANK(VLOOKUP($G38,'Tier 2 Allowances'!$A$2:$X$6,24,FALSE))),'STB Models Tier 2'!AE38&lt;2), 'STB Models Tier 2'!AE38*$AE$2,"")</f>
        <v/>
      </c>
      <c r="AF38" s="76" t="str">
        <f>IF(ISBLANK('STB Models Tier 2'!AF38),"",'STB Models Tier 2'!AF38)</f>
        <v/>
      </c>
      <c r="AG38" s="18" t="str">
        <f>IF(ISBLANK('STB Models Tier 2'!AG38),"",'STB Models Tier 2'!AG38)</f>
        <v/>
      </c>
      <c r="AH38" s="18" t="str">
        <f>IF(ISBLANK('STB Models Tier 2'!AH38),"",'STB Models Tier 2'!AH38)</f>
        <v/>
      </c>
      <c r="AI38" s="18" t="str">
        <f>IF(ISBLANK('STB Models Tier 2'!AI38),"",'STB Models Tier 2'!AI38)</f>
        <v/>
      </c>
      <c r="AJ38" s="18" t="str">
        <f>IF(ISBLANK('STB Models Tier 2'!AJ38),"",'STB Models Tier 2'!AJ38)</f>
        <v/>
      </c>
      <c r="AK38" s="18" t="str">
        <f>IF(ISBLANK('STB Models Tier 2'!AK38),"",'STB Models Tier 2'!AK38)</f>
        <v/>
      </c>
      <c r="AL38" s="18" t="str">
        <f>IF(ISBLANK('STB Models Tier 2'!G38),"",IF(ISBLANK('STB Models Tier 2'!H38), 14, 7-(4-$H38)/2))</f>
        <v/>
      </c>
      <c r="AM38" s="18" t="str">
        <f>IF(ISBLANK('STB Models Tier 2'!G38),"",IF(ISBLANK('STB Models Tier 2'!I38),10,(10-I38)))</f>
        <v/>
      </c>
      <c r="AN38" s="18" t="str">
        <f>IF(ISBLANK('STB Models Tier 2'!G38),"",IF(ISBLANK('STB Models Tier 2'!H38),0,7+(4-H38)/2))</f>
        <v/>
      </c>
      <c r="AO38" s="18" t="str">
        <f>IF(ISBLANK('STB Models Tier 2'!G38),"",'STB Models Tier 2'!I38)</f>
        <v/>
      </c>
      <c r="AP38" s="18" t="str">
        <f>IF(ISBLANK('STB Models Tier 2'!G38),"",(IF(OR(AND(NOT(ISBLANK('STB Models Tier 2'!H38)),ISBLANK('STB Models Tier 2'!AI38)),AND(NOT(ISBLANK('STB Models Tier 2'!I38)),ISBLANK('STB Models Tier 2'!AJ38)),ISBLANK('STB Models Tier 2'!AH38)),"Incomplete",0.365*('STB Models Tier 2'!AG38*AL38+'STB Models Tier 2'!AH38*AM38+'STB Models Tier 2'!AI38*AN38+'STB Models Tier 2'!AJ38*AO38))))</f>
        <v/>
      </c>
      <c r="AQ38" s="17" t="str">
        <f>IF(ISBLANK('STB Models Tier 2'!G38),"",VLOOKUP(G38,'Tier 2 Allowances'!$A$2:$B$6,2,FALSE)+SUM($J38:$AE38))</f>
        <v/>
      </c>
      <c r="AR38" s="76" t="str">
        <f>IF(ISBLANK('STB Models Tier 2'!G38),"",AQ38+'STB Models Tier 2'!AF38)</f>
        <v/>
      </c>
      <c r="AS38" s="76" t="str">
        <f>IF(ISBLANK('STB Models Tier 2'!AK38),"",IF('STB Models Tier 2'!AK38&gt;'Tier 2 Calculations'!AR38,"No","Yes"))</f>
        <v/>
      </c>
      <c r="AT38" s="111" t="str">
        <f>IF(ISBLANK('STB Models Tier 2'!AP38),"",'STB Models Tier 2'!AP38)</f>
        <v/>
      </c>
    </row>
    <row r="39" spans="1:46" ht="16" x14ac:dyDescent="0.2">
      <c r="A39" s="76" t="str">
        <f>IF(ISBLANK('STB Models Tier 2'!A39),"",'STB Models Tier 2'!A39)</f>
        <v/>
      </c>
      <c r="B39" s="17" t="str">
        <f>IF(ISBLANK('STB Models Tier 2'!B39),"",'STB Models Tier 2'!B39)</f>
        <v/>
      </c>
      <c r="C39" s="17" t="str">
        <f>IF(ISBLANK('STB Models Tier 2'!C39),"",'STB Models Tier 2'!C39)</f>
        <v/>
      </c>
      <c r="D39" s="17" t="str">
        <f>IF(ISBLANK('STB Models Tier 2'!D39),"",'STB Models Tier 2'!D39)</f>
        <v/>
      </c>
      <c r="E39" s="17" t="str">
        <f>IF(ISBLANK('STB Models Tier 2'!E39),"",'STB Models Tier 2'!E39)</f>
        <v/>
      </c>
      <c r="F39" s="17" t="str">
        <f>IF(ISBLANK('STB Models Tier 2'!F39),"",'STB Models Tier 2'!F39)</f>
        <v/>
      </c>
      <c r="G39" s="17" t="str">
        <f>IF(ISBLANK('STB Models Tier 2'!G39),"",'STB Models Tier 2'!G39)</f>
        <v/>
      </c>
      <c r="H39" s="17" t="str">
        <f>IF(ISBLANK('STB Models Tier 2'!H39),"",'STB Models Tier 2'!H39)</f>
        <v/>
      </c>
      <c r="I39" s="17" t="str">
        <f>IF(ISBLANK('STB Models Tier 2'!I39),"",'STB Models Tier 2'!I39)</f>
        <v/>
      </c>
      <c r="J39" s="17" t="str">
        <f>IF(AND(NOT(ISBLANK('STB Models Tier 2'!J39)),NOT(ISBLANK(VLOOKUP($G39,'Tier 2 Allowances'!$A$2:$X$6,3,FALSE))),'STB Models Tier 2'!J39&lt;3), 'STB Models Tier 2'!J39*$J$2,"")</f>
        <v/>
      </c>
      <c r="K39" s="17" t="str">
        <f>IF(AND(NOT(ISBLANK('STB Models Tier 2'!K39)),NOT(ISBLANK(VLOOKUP($G39,'Tier 2 Allowances'!$A$2:$X$6,4,FALSE))),'STB Models Tier 2'!K39&lt;3), 'STB Models Tier 2'!K39*$K$2,"")</f>
        <v/>
      </c>
      <c r="L39" s="17" t="str">
        <f>IF(AND(NOT(ISBLANK('STB Models Tier 2'!L39)),NOT(ISBLANK(VLOOKUP($G39,'Tier 2 Allowances'!$A$2:$X$6,5,FALSE))),'STB Models Tier 2'!L39&lt;2), 'STB Models Tier 2'!L39*$L$2,"")</f>
        <v/>
      </c>
      <c r="M39" s="17" t="str">
        <f>IF(AND(NOT(ISBLANK('STB Models Tier 2'!M39)),OR('STB Models Tier 2'!N39=0,ISBLANK('STB Models Tier 2'!N39)),NOT(ISBLANK(VLOOKUP($G39,'Tier 2 Allowances'!$A$2:$X$6,6,FALSE))),'STB Models Tier 2'!M39&lt;2), 'STB Models Tier 2'!M39*$M$2,"")</f>
        <v/>
      </c>
      <c r="N39" s="17"/>
      <c r="O39" s="17" t="str">
        <f>IF(AND(NOT(ISBLANK('STB Models Tier 2'!O39)),NOT(ISBLANK(VLOOKUP($G39,'Tier 2 Allowances'!$A$2:$X$6,8,FALSE))),'STB Models Tier 2'!O39&lt;2), 'STB Models Tier 2'!O39*$O$2,"")</f>
        <v/>
      </c>
      <c r="P39" s="17" t="str">
        <f>IF(AND(NOT(ISBLANK('STB Models Tier 2'!P39)),OR(ISBLANK('STB Models Tier 2'!S39),'STB Models Tier 2'!S39=0),NOT(ISBLANK(VLOOKUP($G39,'Tier 2 Allowances'!$A$2:$X$6,9,FALSE))),'STB Models Tier 2'!P39&lt;2), 'STB Models Tier 2'!P39*$P$2,"")</f>
        <v/>
      </c>
      <c r="Q39" s="17" t="str">
        <f>IF(AND(NOT(ISBLANK('STB Models Tier 2'!Q39)),NOT(ISBLANK(VLOOKUP($G39,'Tier 2 Allowances'!$A$2:$X$6,10,FALSE))),'STB Models Tier 2'!Q39&lt;2), 'STB Models Tier 2'!Q39*$Q$2,"")</f>
        <v/>
      </c>
      <c r="R39" s="17" t="str">
        <f>IF(AND(NOT(ISBLANK('STB Models Tier 2'!R39)),OR(ISBLANK('STB Models Tier 2'!S39),'STB Models Tier 2'!S39=0),NOT(ISBLANK(VLOOKUP($G39,'Tier 2 Allowances'!$A$2:$X$6,11,FALSE))),'STB Models Tier 2'!R39&lt;2), 'STB Models Tier 2'!R39*$R$2,"")</f>
        <v/>
      </c>
      <c r="S39" s="17" t="str">
        <f>IF(AND(NOT(ISBLANK('STB Models Tier 2'!S39)),NOT(ISBLANK(VLOOKUP($G39,'Tier 2 Allowances'!$A$2:$X$6,12,FALSE))),'STB Models Tier 2'!S39&lt;2), 'STB Models Tier 2'!S39*$S$2,"")</f>
        <v/>
      </c>
      <c r="T39" s="17" t="str">
        <f>IF(AND(NOT(ISBLANK('STB Models Tier 2'!T39)),NOT(ISBLANK(VLOOKUP($G39,'Tier 2 Allowances'!$A$2:$X$6,13,FALSE))),'STB Models Tier 2'!T39&lt;2), 'STB Models Tier 2'!T39*$T$2,"")</f>
        <v/>
      </c>
      <c r="U39" s="17" t="str">
        <f>IF(AND(NOT(ISBLANK('STB Models Tier 2'!U39)),NOT(ISBLANK(VLOOKUP($G39,'Tier 2 Allowances'!$A$2:$X$6,14,FALSE))),'STB Models Tier 2'!U39&lt;2), 'STB Models Tier 2'!U39*$U$2,"")</f>
        <v/>
      </c>
      <c r="V39" s="17" t="str">
        <f>IF(AND(NOT(ISBLANK('STB Models Tier 2'!V39)),NOT(ISBLANK(VLOOKUP($G39,'Tier 2 Allowances'!$A$2:$X$6,15,FALSE))),'STB Models Tier 2'!V39&lt;2), 'STB Models Tier 2'!V39*$V$2,"")</f>
        <v/>
      </c>
      <c r="W39" s="17" t="str">
        <f>IF(AND(NOT(ISBLANK('STB Models Tier 2'!W39)),NOT(ISBLANK(VLOOKUP($G39,'Tier 2 Allowances'!$A$2:$X$6,16,FALSE))),'STB Models Tier 2'!W39&lt;6), 'STB Models Tier 2'!W39*$W$2,"")</f>
        <v/>
      </c>
      <c r="X39" s="17" t="str">
        <f>IF(AND(NOT(ISBLANK('STB Models Tier 2'!X39)),NOT(ISBLANK(VLOOKUP($G39,'Tier 2 Allowances'!$A$2:$X$6,17,FALSE))),'STB Models Tier 2'!X39&lt;2), 'STB Models Tier 2'!X39*$X$2,"")</f>
        <v/>
      </c>
      <c r="Y39" s="17" t="str">
        <f>IF(AND(NOT(ISBLANK('STB Models Tier 2'!Y39)),NOT(ISBLANK(VLOOKUP($G39,'Tier 2 Allowances'!$A$2:$X$6,18,FALSE))),'STB Models Tier 2'!Y39&lt;11), 'STB Models Tier 2'!Y39*$Y$2,"")</f>
        <v/>
      </c>
      <c r="Z39" s="17" t="str">
        <f>IF(AND(NOT(ISBLANK('STB Models Tier 2'!Z39)),NOT(ISBLANK(VLOOKUP($G39,'Tier 2 Allowances'!$A$2:$X$6,19,FALSE))),'STB Models Tier 2'!Z39&lt;11), 'STB Models Tier 2'!Z39*$Z$2,"")</f>
        <v/>
      </c>
      <c r="AA39" s="17" t="str">
        <f>IF(AND(NOT(ISBLANK('STB Models Tier 2'!AA39)),OR(ISBLANK('STB Models Tier 2'!AB39),'STB Models Tier 2'!AB39=0),NOT(ISBLANK(VLOOKUP($G39,'Tier 2 Allowances'!$A$2:$X$6,20,FALSE))),'STB Models Tier 2'!AA39&lt;2), 'STB Models Tier 2'!AA39*$AA$2,"")</f>
        <v/>
      </c>
      <c r="AB39" s="17" t="str">
        <f>IF(AND(NOT(ISBLANK('STB Models Tier 2'!AB39)),NOT(ISBLANK(VLOOKUP($G39,'Tier 2 Allowances'!$A$2:$X$6,21,FALSE))),'STB Models Tier 2'!AB39&lt;2), 'STB Models Tier 2'!AB39*$AB$2,"")</f>
        <v/>
      </c>
      <c r="AC39" s="17" t="str">
        <f>IF(AND(NOT(ISBLANK('STB Models Tier 2'!AC39)),NOT(ISBLANK(VLOOKUP($G39,'Tier 2 Allowances'!$A$2:$X$6,22,FALSE))),'STB Models Tier 2'!AC39&lt;2), 'STB Models Tier 2'!AC39*$AC$2,"")</f>
        <v/>
      </c>
      <c r="AD39" s="17" t="str">
        <f>IF(AND(NOT(ISBLANK('STB Models Tier 2'!AD39)),NOT(ISBLANK(VLOOKUP($G39,'Tier 2 Allowances'!$A$2:$X$6,23,FALSE))),'STB Models Tier 2'!AD39&lt;2), 'STB Models Tier 2'!AD39*$AD$2,"")</f>
        <v/>
      </c>
      <c r="AE39" s="17" t="str">
        <f>IF(AND(NOT(ISBLANK('STB Models Tier 2'!AE39)),NOT(ISBLANK(VLOOKUP($G39,'Tier 2 Allowances'!$A$2:$X$6,24,FALSE))),'STB Models Tier 2'!AE39&lt;2), 'STB Models Tier 2'!AE39*$AE$2,"")</f>
        <v/>
      </c>
      <c r="AF39" s="76" t="str">
        <f>IF(ISBLANK('STB Models Tier 2'!AF39),"",'STB Models Tier 2'!AF39)</f>
        <v/>
      </c>
      <c r="AG39" s="18" t="str">
        <f>IF(ISBLANK('STB Models Tier 2'!AG39),"",'STB Models Tier 2'!AG39)</f>
        <v/>
      </c>
      <c r="AH39" s="18" t="str">
        <f>IF(ISBLANK('STB Models Tier 2'!AH39),"",'STB Models Tier 2'!AH39)</f>
        <v/>
      </c>
      <c r="AI39" s="18" t="str">
        <f>IF(ISBLANK('STB Models Tier 2'!AI39),"",'STB Models Tier 2'!AI39)</f>
        <v/>
      </c>
      <c r="AJ39" s="18" t="str">
        <f>IF(ISBLANK('STB Models Tier 2'!AJ39),"",'STB Models Tier 2'!AJ39)</f>
        <v/>
      </c>
      <c r="AK39" s="18" t="str">
        <f>IF(ISBLANK('STB Models Tier 2'!AK39),"",'STB Models Tier 2'!AK39)</f>
        <v/>
      </c>
      <c r="AL39" s="18" t="str">
        <f>IF(ISBLANK('STB Models Tier 2'!G39),"",IF(ISBLANK('STB Models Tier 2'!H39), 14, 7-(4-$H39)/2))</f>
        <v/>
      </c>
      <c r="AM39" s="18" t="str">
        <f>IF(ISBLANK('STB Models Tier 2'!G39),"",IF(ISBLANK('STB Models Tier 2'!I39),10,(10-I39)))</f>
        <v/>
      </c>
      <c r="AN39" s="18" t="str">
        <f>IF(ISBLANK('STB Models Tier 2'!G39),"",IF(ISBLANK('STB Models Tier 2'!H39),0,7+(4-H39)/2))</f>
        <v/>
      </c>
      <c r="AO39" s="18" t="str">
        <f>IF(ISBLANK('STB Models Tier 2'!G39),"",'STB Models Tier 2'!I39)</f>
        <v/>
      </c>
      <c r="AP39" s="18" t="str">
        <f>IF(ISBLANK('STB Models Tier 2'!G39),"",(IF(OR(AND(NOT(ISBLANK('STB Models Tier 2'!H39)),ISBLANK('STB Models Tier 2'!AI39)),AND(NOT(ISBLANK('STB Models Tier 2'!I39)),ISBLANK('STB Models Tier 2'!AJ39)),ISBLANK('STB Models Tier 2'!AH39)),"Incomplete",0.365*('STB Models Tier 2'!AG39*AL39+'STB Models Tier 2'!AH39*AM39+'STB Models Tier 2'!AI39*AN39+'STB Models Tier 2'!AJ39*AO39))))</f>
        <v/>
      </c>
      <c r="AQ39" s="17" t="str">
        <f>IF(ISBLANK('STB Models Tier 2'!G39),"",VLOOKUP(G39,'Tier 2 Allowances'!$A$2:$B$6,2,FALSE)+SUM($J39:$AE39))</f>
        <v/>
      </c>
      <c r="AR39" s="76" t="str">
        <f>IF(ISBLANK('STB Models Tier 2'!G39),"",AQ39+'STB Models Tier 2'!AF39)</f>
        <v/>
      </c>
      <c r="AS39" s="76" t="str">
        <f t="shared" ref="AS39:AS70" si="0">IF(OR(AP39="",AP39=0,AK39="",AK39=0),"",IF(AK39&lt;=AR39,"Yes","No"))</f>
        <v/>
      </c>
      <c r="AT39" s="111" t="str">
        <f>IF(ISBLANK('STB Models Tier 2'!AP39),"",'STB Models Tier 2'!AP39)</f>
        <v/>
      </c>
    </row>
    <row r="40" spans="1:46" ht="16" x14ac:dyDescent="0.2">
      <c r="A40" s="76" t="str">
        <f>IF(ISBLANK('STB Models Tier 2'!A40),"",'STB Models Tier 2'!A40)</f>
        <v/>
      </c>
      <c r="B40" s="17" t="str">
        <f>IF(ISBLANK('STB Models Tier 2'!B40),"",'STB Models Tier 2'!B40)</f>
        <v/>
      </c>
      <c r="C40" s="17" t="str">
        <f>IF(ISBLANK('STB Models Tier 2'!C40),"",'STB Models Tier 2'!C40)</f>
        <v/>
      </c>
      <c r="D40" s="17" t="str">
        <f>IF(ISBLANK('STB Models Tier 2'!D40),"",'STB Models Tier 2'!D40)</f>
        <v/>
      </c>
      <c r="E40" s="17" t="str">
        <f>IF(ISBLANK('STB Models Tier 2'!E40),"",'STB Models Tier 2'!E40)</f>
        <v/>
      </c>
      <c r="F40" s="17" t="str">
        <f>IF(ISBLANK('STB Models Tier 2'!F40),"",'STB Models Tier 2'!F40)</f>
        <v/>
      </c>
      <c r="G40" s="17" t="str">
        <f>IF(ISBLANK('STB Models Tier 2'!G40),"",'STB Models Tier 2'!G40)</f>
        <v/>
      </c>
      <c r="H40" s="17" t="str">
        <f>IF(ISBLANK('STB Models Tier 2'!H40),"",'STB Models Tier 2'!H40)</f>
        <v/>
      </c>
      <c r="I40" s="17" t="str">
        <f>IF(ISBLANK('STB Models Tier 2'!I40),"",'STB Models Tier 2'!I40)</f>
        <v/>
      </c>
      <c r="J40" s="17" t="str">
        <f>IF(AND(NOT(ISBLANK('STB Models Tier 2'!J40)),NOT(ISBLANK(VLOOKUP($G40,'Tier 2 Allowances'!$A$2:$X$6,3,FALSE))),'STB Models Tier 2'!J40&lt;3), 'STB Models Tier 2'!J40*$J$2,"")</f>
        <v/>
      </c>
      <c r="K40" s="17" t="str">
        <f>IF(AND(NOT(ISBLANK('STB Models Tier 2'!K40)),NOT(ISBLANK(VLOOKUP($G40,'Tier 2 Allowances'!$A$2:$X$6,4,FALSE))),'STB Models Tier 2'!K40&lt;3), 'STB Models Tier 2'!K40*$K$2,"")</f>
        <v/>
      </c>
      <c r="L40" s="17" t="str">
        <f>IF(AND(NOT(ISBLANK('STB Models Tier 2'!L40)),NOT(ISBLANK(VLOOKUP($G40,'Tier 2 Allowances'!$A$2:$X$6,5,FALSE))),'STB Models Tier 2'!L40&lt;2), 'STB Models Tier 2'!L40*$L$2,"")</f>
        <v/>
      </c>
      <c r="M40" s="17" t="str">
        <f>IF(AND(NOT(ISBLANK('STB Models Tier 2'!M40)),OR('STB Models Tier 2'!N40=0,ISBLANK('STB Models Tier 2'!N40)),NOT(ISBLANK(VLOOKUP($G40,'Tier 2 Allowances'!$A$2:$X$6,6,FALSE))),'STB Models Tier 2'!M40&lt;2), 'STB Models Tier 2'!M40*$M$2,"")</f>
        <v/>
      </c>
      <c r="N40" s="17"/>
      <c r="O40" s="17" t="str">
        <f>IF(AND(NOT(ISBLANK('STB Models Tier 2'!O40)),NOT(ISBLANK(VLOOKUP($G40,'Tier 2 Allowances'!$A$2:$X$6,8,FALSE))),'STB Models Tier 2'!O40&lt;2), 'STB Models Tier 2'!O40*$O$2,"")</f>
        <v/>
      </c>
      <c r="P40" s="17" t="str">
        <f>IF(AND(NOT(ISBLANK('STB Models Tier 2'!P40)),OR(ISBLANK('STB Models Tier 2'!S40),'STB Models Tier 2'!S40=0),NOT(ISBLANK(VLOOKUP($G40,'Tier 2 Allowances'!$A$2:$X$6,9,FALSE))),'STB Models Tier 2'!P40&lt;2), 'STB Models Tier 2'!P40*$P$2,"")</f>
        <v/>
      </c>
      <c r="Q40" s="17" t="str">
        <f>IF(AND(NOT(ISBLANK('STB Models Tier 2'!Q40)),NOT(ISBLANK(VLOOKUP($G40,'Tier 2 Allowances'!$A$2:$X$6,10,FALSE))),'STB Models Tier 2'!Q40&lt;2), 'STB Models Tier 2'!Q40*$Q$2,"")</f>
        <v/>
      </c>
      <c r="R40" s="17" t="str">
        <f>IF(AND(NOT(ISBLANK('STB Models Tier 2'!R40)),OR(ISBLANK('STB Models Tier 2'!S40),'STB Models Tier 2'!S40=0),NOT(ISBLANK(VLOOKUP($G40,'Tier 2 Allowances'!$A$2:$X$6,11,FALSE))),'STB Models Tier 2'!R40&lt;2), 'STB Models Tier 2'!R40*$R$2,"")</f>
        <v/>
      </c>
      <c r="S40" s="17" t="str">
        <f>IF(AND(NOT(ISBLANK('STB Models Tier 2'!S40)),NOT(ISBLANK(VLOOKUP($G40,'Tier 2 Allowances'!$A$2:$X$6,12,FALSE))),'STB Models Tier 2'!S40&lt;2), 'STB Models Tier 2'!S40*$S$2,"")</f>
        <v/>
      </c>
      <c r="T40" s="17" t="str">
        <f>IF(AND(NOT(ISBLANK('STB Models Tier 2'!T40)),NOT(ISBLANK(VLOOKUP($G40,'Tier 2 Allowances'!$A$2:$X$6,13,FALSE))),'STB Models Tier 2'!T40&lt;2), 'STB Models Tier 2'!T40*$T$2,"")</f>
        <v/>
      </c>
      <c r="U40" s="17" t="str">
        <f>IF(AND(NOT(ISBLANK('STB Models Tier 2'!U40)),NOT(ISBLANK(VLOOKUP($G40,'Tier 2 Allowances'!$A$2:$X$6,14,FALSE))),'STB Models Tier 2'!U40&lt;2), 'STB Models Tier 2'!U40*$U$2,"")</f>
        <v/>
      </c>
      <c r="V40" s="17" t="str">
        <f>IF(AND(NOT(ISBLANK('STB Models Tier 2'!V40)),NOT(ISBLANK(VLOOKUP($G40,'Tier 2 Allowances'!$A$2:$X$6,15,FALSE))),'STB Models Tier 2'!V40&lt;2), 'STB Models Tier 2'!V40*$V$2,"")</f>
        <v/>
      </c>
      <c r="W40" s="17" t="str">
        <f>IF(AND(NOT(ISBLANK('STB Models Tier 2'!W40)),NOT(ISBLANK(VLOOKUP($G40,'Tier 2 Allowances'!$A$2:$X$6,16,FALSE))),'STB Models Tier 2'!W40&lt;6), 'STB Models Tier 2'!W40*$W$2,"")</f>
        <v/>
      </c>
      <c r="X40" s="17" t="str">
        <f>IF(AND(NOT(ISBLANK('STB Models Tier 2'!X40)),NOT(ISBLANK(VLOOKUP($G40,'Tier 2 Allowances'!$A$2:$X$6,17,FALSE))),'STB Models Tier 2'!X40&lt;2), 'STB Models Tier 2'!X40*$X$2,"")</f>
        <v/>
      </c>
      <c r="Y40" s="17" t="str">
        <f>IF(AND(NOT(ISBLANK('STB Models Tier 2'!Y40)),NOT(ISBLANK(VLOOKUP($G40,'Tier 2 Allowances'!$A$2:$X$6,18,FALSE))),'STB Models Tier 2'!Y40&lt;11), 'STB Models Tier 2'!Y40*$Y$2,"")</f>
        <v/>
      </c>
      <c r="Z40" s="17" t="str">
        <f>IF(AND(NOT(ISBLANK('STB Models Tier 2'!Z40)),NOT(ISBLANK(VLOOKUP($G40,'Tier 2 Allowances'!$A$2:$X$6,19,FALSE))),'STB Models Tier 2'!Z40&lt;11), 'STB Models Tier 2'!Z40*$Z$2,"")</f>
        <v/>
      </c>
      <c r="AA40" s="17" t="str">
        <f>IF(AND(NOT(ISBLANK('STB Models Tier 2'!AA40)),OR(ISBLANK('STB Models Tier 2'!AB40),'STB Models Tier 2'!AB40=0),NOT(ISBLANK(VLOOKUP($G40,'Tier 2 Allowances'!$A$2:$X$6,20,FALSE))),'STB Models Tier 2'!AA40&lt;2), 'STB Models Tier 2'!AA40*$AA$2,"")</f>
        <v/>
      </c>
      <c r="AB40" s="17" t="str">
        <f>IF(AND(NOT(ISBLANK('STB Models Tier 2'!AB40)),NOT(ISBLANK(VLOOKUP($G40,'Tier 2 Allowances'!$A$2:$X$6,21,FALSE))),'STB Models Tier 2'!AB40&lt;2), 'STB Models Tier 2'!AB40*$AB$2,"")</f>
        <v/>
      </c>
      <c r="AC40" s="17" t="str">
        <f>IF(AND(NOT(ISBLANK('STB Models Tier 2'!AC40)),NOT(ISBLANK(VLOOKUP($G40,'Tier 2 Allowances'!$A$2:$X$6,22,FALSE))),'STB Models Tier 2'!AC40&lt;2), 'STB Models Tier 2'!AC40*$AC$2,"")</f>
        <v/>
      </c>
      <c r="AD40" s="17" t="str">
        <f>IF(AND(NOT(ISBLANK('STB Models Tier 2'!AD40)),NOT(ISBLANK(VLOOKUP($G40,'Tier 2 Allowances'!$A$2:$X$6,23,FALSE))),'STB Models Tier 2'!AD40&lt;2), 'STB Models Tier 2'!AD40*$AD$2,"")</f>
        <v/>
      </c>
      <c r="AE40" s="17" t="str">
        <f>IF(AND(NOT(ISBLANK('STB Models Tier 2'!AE40)),NOT(ISBLANK(VLOOKUP($G40,'Tier 2 Allowances'!$A$2:$X$6,24,FALSE))),'STB Models Tier 2'!AE40&lt;2), 'STB Models Tier 2'!AE40*$AE$2,"")</f>
        <v/>
      </c>
      <c r="AF40" s="76" t="str">
        <f>IF(ISBLANK('STB Models Tier 2'!AF40),"",'STB Models Tier 2'!AF40)</f>
        <v/>
      </c>
      <c r="AG40" s="18" t="str">
        <f>IF(ISBLANK('STB Models Tier 2'!AG40),"",'STB Models Tier 2'!AG40)</f>
        <v/>
      </c>
      <c r="AH40" s="18" t="str">
        <f>IF(ISBLANK('STB Models Tier 2'!AH40),"",'STB Models Tier 2'!AH40)</f>
        <v/>
      </c>
      <c r="AI40" s="18" t="str">
        <f>IF(ISBLANK('STB Models Tier 2'!AI40),"",'STB Models Tier 2'!AI40)</f>
        <v/>
      </c>
      <c r="AJ40" s="18" t="str">
        <f>IF(ISBLANK('STB Models Tier 2'!AJ40),"",'STB Models Tier 2'!AJ40)</f>
        <v/>
      </c>
      <c r="AK40" s="18" t="str">
        <f>IF(ISBLANK('STB Models Tier 2'!AK40),"",'STB Models Tier 2'!AK40)</f>
        <v/>
      </c>
      <c r="AL40" s="18" t="str">
        <f>IF(ISBLANK('STB Models Tier 2'!G40),"",IF(ISBLANK('STB Models Tier 2'!H40), 14, 7-(4-$H40)/2))</f>
        <v/>
      </c>
      <c r="AM40" s="18" t="str">
        <f>IF(ISBLANK('STB Models Tier 2'!G40),"",IF(ISBLANK('STB Models Tier 2'!I40),10,(10-I40)))</f>
        <v/>
      </c>
      <c r="AN40" s="18" t="str">
        <f>IF(ISBLANK('STB Models Tier 2'!G40),"",IF(ISBLANK('STB Models Tier 2'!H40),0,7+(4-H40)/2))</f>
        <v/>
      </c>
      <c r="AO40" s="18" t="str">
        <f>IF(ISBLANK('STB Models Tier 2'!G40),"",'STB Models Tier 2'!I40)</f>
        <v/>
      </c>
      <c r="AP40" s="18" t="str">
        <f>IF(ISBLANK('STB Models Tier 2'!G40),"",(IF(OR(AND(NOT(ISBLANK('STB Models Tier 2'!H40)),ISBLANK('STB Models Tier 2'!AI40)),AND(NOT(ISBLANK('STB Models Tier 2'!I40)),ISBLANK('STB Models Tier 2'!AJ40)),ISBLANK('STB Models Tier 2'!AH40)),"Incomplete",0.365*('STB Models Tier 2'!AG40*AL40+'STB Models Tier 2'!AH40*AM40+'STB Models Tier 2'!AI40*AN40+'STB Models Tier 2'!AJ40*AO40))))</f>
        <v/>
      </c>
      <c r="AQ40" s="17" t="str">
        <f>IF(ISBLANK('STB Models Tier 2'!G40),"",VLOOKUP(G40,'Tier 2 Allowances'!$A$2:$B$6,2,FALSE)+SUM($J40:$AE40))</f>
        <v/>
      </c>
      <c r="AR40" s="76" t="str">
        <f>IF(ISBLANK('STB Models Tier 2'!G40),"",AQ40+'STB Models Tier 2'!AF40)</f>
        <v/>
      </c>
      <c r="AS40" s="76" t="str">
        <f t="shared" si="0"/>
        <v/>
      </c>
      <c r="AT40" s="111" t="str">
        <f>IF(ISBLANK('STB Models Tier 2'!AP40),"",'STB Models Tier 2'!AP40)</f>
        <v/>
      </c>
    </row>
    <row r="41" spans="1:46" ht="16" x14ac:dyDescent="0.2">
      <c r="A41" s="76" t="str">
        <f>IF(ISBLANK('STB Models Tier 2'!A41),"",'STB Models Tier 2'!A41)</f>
        <v/>
      </c>
      <c r="B41" s="17" t="str">
        <f>IF(ISBLANK('STB Models Tier 2'!B41),"",'STB Models Tier 2'!B41)</f>
        <v/>
      </c>
      <c r="C41" s="17" t="str">
        <f>IF(ISBLANK('STB Models Tier 2'!C41),"",'STB Models Tier 2'!C41)</f>
        <v/>
      </c>
      <c r="D41" s="17" t="str">
        <f>IF(ISBLANK('STB Models Tier 2'!D41),"",'STB Models Tier 2'!D41)</f>
        <v/>
      </c>
      <c r="E41" s="17" t="str">
        <f>IF(ISBLANK('STB Models Tier 2'!E41),"",'STB Models Tier 2'!E41)</f>
        <v/>
      </c>
      <c r="F41" s="17" t="str">
        <f>IF(ISBLANK('STB Models Tier 2'!F41),"",'STB Models Tier 2'!F41)</f>
        <v/>
      </c>
      <c r="G41" s="17" t="str">
        <f>IF(ISBLANK('STB Models Tier 2'!G41),"",'STB Models Tier 2'!G41)</f>
        <v/>
      </c>
      <c r="H41" s="17" t="str">
        <f>IF(ISBLANK('STB Models Tier 2'!H41),"",'STB Models Tier 2'!H41)</f>
        <v/>
      </c>
      <c r="I41" s="17" t="str">
        <f>IF(ISBLANK('STB Models Tier 2'!I41),"",'STB Models Tier 2'!I41)</f>
        <v/>
      </c>
      <c r="J41" s="17" t="str">
        <f>IF(AND(NOT(ISBLANK('STB Models Tier 2'!J41)),NOT(ISBLANK(VLOOKUP($G41,'Tier 2 Allowances'!$A$2:$X$6,3,FALSE))),'STB Models Tier 2'!J41&lt;3), 'STB Models Tier 2'!J41*$J$2,"")</f>
        <v/>
      </c>
      <c r="K41" s="17" t="str">
        <f>IF(AND(NOT(ISBLANK('STB Models Tier 2'!K41)),NOT(ISBLANK(VLOOKUP($G41,'Tier 2 Allowances'!$A$2:$X$6,4,FALSE))),'STB Models Tier 2'!K41&lt;3), 'STB Models Tier 2'!K41*$K$2,"")</f>
        <v/>
      </c>
      <c r="L41" s="17" t="str">
        <f>IF(AND(NOT(ISBLANK('STB Models Tier 2'!L41)),NOT(ISBLANK(VLOOKUP($G41,'Tier 2 Allowances'!$A$2:$X$6,5,FALSE))),'STB Models Tier 2'!L41&lt;2), 'STB Models Tier 2'!L41*$L$2,"")</f>
        <v/>
      </c>
      <c r="M41" s="17" t="str">
        <f>IF(AND(NOT(ISBLANK('STB Models Tier 2'!M41)),OR('STB Models Tier 2'!N41=0,ISBLANK('STB Models Tier 2'!N41)),NOT(ISBLANK(VLOOKUP($G41,'Tier 2 Allowances'!$A$2:$X$6,6,FALSE))),'STB Models Tier 2'!M41&lt;2), 'STB Models Tier 2'!M41*$M$2,"")</f>
        <v/>
      </c>
      <c r="N41" s="17"/>
      <c r="O41" s="17" t="str">
        <f>IF(AND(NOT(ISBLANK('STB Models Tier 2'!O41)),NOT(ISBLANK(VLOOKUP($G41,'Tier 2 Allowances'!$A$2:$X$6,8,FALSE))),'STB Models Tier 2'!O41&lt;2), 'STB Models Tier 2'!O41*$O$2,"")</f>
        <v/>
      </c>
      <c r="P41" s="17" t="str">
        <f>IF(AND(NOT(ISBLANK('STB Models Tier 2'!P41)),OR(ISBLANK('STB Models Tier 2'!S41),'STB Models Tier 2'!S41=0),NOT(ISBLANK(VLOOKUP($G41,'Tier 2 Allowances'!$A$2:$X$6,9,FALSE))),'STB Models Tier 2'!P41&lt;2), 'STB Models Tier 2'!P41*$P$2,"")</f>
        <v/>
      </c>
      <c r="Q41" s="17" t="str">
        <f>IF(AND(NOT(ISBLANK('STB Models Tier 2'!Q41)),NOT(ISBLANK(VLOOKUP($G41,'Tier 2 Allowances'!$A$2:$X$6,10,FALSE))),'STB Models Tier 2'!Q41&lt;2), 'STB Models Tier 2'!Q41*$Q$2,"")</f>
        <v/>
      </c>
      <c r="R41" s="17" t="str">
        <f>IF(AND(NOT(ISBLANK('STB Models Tier 2'!R41)),OR(ISBLANK('STB Models Tier 2'!S41),'STB Models Tier 2'!S41=0),NOT(ISBLANK(VLOOKUP($G41,'Tier 2 Allowances'!$A$2:$X$6,11,FALSE))),'STB Models Tier 2'!R41&lt;2), 'STB Models Tier 2'!R41*$R$2,"")</f>
        <v/>
      </c>
      <c r="S41" s="17" t="str">
        <f>IF(AND(NOT(ISBLANK('STB Models Tier 2'!S41)),NOT(ISBLANK(VLOOKUP($G41,'Tier 2 Allowances'!$A$2:$X$6,12,FALSE))),'STB Models Tier 2'!S41&lt;2), 'STB Models Tier 2'!S41*$S$2,"")</f>
        <v/>
      </c>
      <c r="T41" s="17" t="str">
        <f>IF(AND(NOT(ISBLANK('STB Models Tier 2'!T41)),NOT(ISBLANK(VLOOKUP($G41,'Tier 2 Allowances'!$A$2:$X$6,13,FALSE))),'STB Models Tier 2'!T41&lt;2), 'STB Models Tier 2'!T41*$T$2,"")</f>
        <v/>
      </c>
      <c r="U41" s="17" t="str">
        <f>IF(AND(NOT(ISBLANK('STB Models Tier 2'!U41)),NOT(ISBLANK(VLOOKUP($G41,'Tier 2 Allowances'!$A$2:$X$6,14,FALSE))),'STB Models Tier 2'!U41&lt;2), 'STB Models Tier 2'!U41*$U$2,"")</f>
        <v/>
      </c>
      <c r="V41" s="17" t="str">
        <f>IF(AND(NOT(ISBLANK('STB Models Tier 2'!V41)),NOT(ISBLANK(VLOOKUP($G41,'Tier 2 Allowances'!$A$2:$X$6,15,FALSE))),'STB Models Tier 2'!V41&lt;2), 'STB Models Tier 2'!V41*$V$2,"")</f>
        <v/>
      </c>
      <c r="W41" s="17" t="str">
        <f>IF(AND(NOT(ISBLANK('STB Models Tier 2'!W41)),NOT(ISBLANK(VLOOKUP($G41,'Tier 2 Allowances'!$A$2:$X$6,16,FALSE))),'STB Models Tier 2'!W41&lt;6), 'STB Models Tier 2'!W41*$W$2,"")</f>
        <v/>
      </c>
      <c r="X41" s="17" t="str">
        <f>IF(AND(NOT(ISBLANK('STB Models Tier 2'!X41)),NOT(ISBLANK(VLOOKUP($G41,'Tier 2 Allowances'!$A$2:$X$6,17,FALSE))),'STB Models Tier 2'!X41&lt;2), 'STB Models Tier 2'!X41*$X$2,"")</f>
        <v/>
      </c>
      <c r="Y41" s="17" t="str">
        <f>IF(AND(NOT(ISBLANK('STB Models Tier 2'!Y41)),NOT(ISBLANK(VLOOKUP($G41,'Tier 2 Allowances'!$A$2:$X$6,18,FALSE))),'STB Models Tier 2'!Y41&lt;11), 'STB Models Tier 2'!Y41*$Y$2,"")</f>
        <v/>
      </c>
      <c r="Z41" s="17" t="str">
        <f>IF(AND(NOT(ISBLANK('STB Models Tier 2'!Z41)),NOT(ISBLANK(VLOOKUP($G41,'Tier 2 Allowances'!$A$2:$X$6,19,FALSE))),'STB Models Tier 2'!Z41&lt;11), 'STB Models Tier 2'!Z41*$Z$2,"")</f>
        <v/>
      </c>
      <c r="AA41" s="17" t="str">
        <f>IF(AND(NOT(ISBLANK('STB Models Tier 2'!AA41)),OR(ISBLANK('STB Models Tier 2'!AB41),'STB Models Tier 2'!AB41=0),NOT(ISBLANK(VLOOKUP($G41,'Tier 2 Allowances'!$A$2:$X$6,20,FALSE))),'STB Models Tier 2'!AA41&lt;2), 'STB Models Tier 2'!AA41*$AA$2,"")</f>
        <v/>
      </c>
      <c r="AB41" s="17" t="str">
        <f>IF(AND(NOT(ISBLANK('STB Models Tier 2'!AB41)),NOT(ISBLANK(VLOOKUP($G41,'Tier 2 Allowances'!$A$2:$X$6,21,FALSE))),'STB Models Tier 2'!AB41&lt;2), 'STB Models Tier 2'!AB41*$AB$2,"")</f>
        <v/>
      </c>
      <c r="AC41" s="17" t="str">
        <f>IF(AND(NOT(ISBLANK('STB Models Tier 2'!AC41)),NOT(ISBLANK(VLOOKUP($G41,'Tier 2 Allowances'!$A$2:$X$6,22,FALSE))),'STB Models Tier 2'!AC41&lt;2), 'STB Models Tier 2'!AC41*$AC$2,"")</f>
        <v/>
      </c>
      <c r="AD41" s="17" t="str">
        <f>IF(AND(NOT(ISBLANK('STB Models Tier 2'!AD41)),NOT(ISBLANK(VLOOKUP($G41,'Tier 2 Allowances'!$A$2:$X$6,23,FALSE))),'STB Models Tier 2'!AD41&lt;2), 'STB Models Tier 2'!AD41*$AD$2,"")</f>
        <v/>
      </c>
      <c r="AE41" s="17" t="str">
        <f>IF(AND(NOT(ISBLANK('STB Models Tier 2'!AE41)),NOT(ISBLANK(VLOOKUP($G41,'Tier 2 Allowances'!$A$2:$X$6,24,FALSE))),'STB Models Tier 2'!AE41&lt;2), 'STB Models Tier 2'!AE41*$AE$2,"")</f>
        <v/>
      </c>
      <c r="AF41" s="76" t="str">
        <f>IF(ISBLANK('STB Models Tier 2'!AF41),"",'STB Models Tier 2'!AF41)</f>
        <v/>
      </c>
      <c r="AG41" s="18" t="str">
        <f>IF(ISBLANK('STB Models Tier 2'!AG41),"",'STB Models Tier 2'!AG41)</f>
        <v/>
      </c>
      <c r="AH41" s="18" t="str">
        <f>IF(ISBLANK('STB Models Tier 2'!AH41),"",'STB Models Tier 2'!AH41)</f>
        <v/>
      </c>
      <c r="AI41" s="18" t="str">
        <f>IF(ISBLANK('STB Models Tier 2'!AI41),"",'STB Models Tier 2'!AI41)</f>
        <v/>
      </c>
      <c r="AJ41" s="18" t="str">
        <f>IF(ISBLANK('STB Models Tier 2'!AJ41),"",'STB Models Tier 2'!AJ41)</f>
        <v/>
      </c>
      <c r="AK41" s="18" t="str">
        <f>IF(ISBLANK('STB Models Tier 2'!AK41),"",'STB Models Tier 2'!AK41)</f>
        <v/>
      </c>
      <c r="AL41" s="18" t="str">
        <f>IF(ISBLANK('STB Models Tier 2'!G41),"",IF(ISBLANK('STB Models Tier 2'!H41), 14, 7-(4-$H41)/2))</f>
        <v/>
      </c>
      <c r="AM41" s="18" t="str">
        <f>IF(ISBLANK('STB Models Tier 2'!G41),"",IF(ISBLANK('STB Models Tier 2'!I41),10,(10-I41)))</f>
        <v/>
      </c>
      <c r="AN41" s="18" t="str">
        <f>IF(ISBLANK('STB Models Tier 2'!G41),"",IF(ISBLANK('STB Models Tier 2'!H41),0,7+(4-H41)/2))</f>
        <v/>
      </c>
      <c r="AO41" s="18" t="str">
        <f>IF(ISBLANK('STB Models Tier 2'!G41),"",'STB Models Tier 2'!I41)</f>
        <v/>
      </c>
      <c r="AP41" s="18" t="str">
        <f>IF(ISBLANK('STB Models Tier 2'!G41),"",(IF(OR(AND(NOT(ISBLANK('STB Models Tier 2'!H41)),ISBLANK('STB Models Tier 2'!AI41)),AND(NOT(ISBLANK('STB Models Tier 2'!I41)),ISBLANK('STB Models Tier 2'!AJ41)),ISBLANK('STB Models Tier 2'!AH41)),"Incomplete",0.365*('STB Models Tier 2'!AG41*AL41+'STB Models Tier 2'!AH41*AM41+'STB Models Tier 2'!AI41*AN41+'STB Models Tier 2'!AJ41*AO41))))</f>
        <v/>
      </c>
      <c r="AQ41" s="17" t="str">
        <f>IF(ISBLANK('STB Models Tier 2'!G41),"",VLOOKUP(G41,'Tier 2 Allowances'!$A$2:$B$6,2,FALSE)+SUM($J41:$AE41))</f>
        <v/>
      </c>
      <c r="AR41" s="76" t="str">
        <f>IF(ISBLANK('STB Models Tier 2'!G41),"",AQ41+'STB Models Tier 2'!AF41)</f>
        <v/>
      </c>
      <c r="AS41" s="76" t="str">
        <f t="shared" si="0"/>
        <v/>
      </c>
      <c r="AT41" s="111" t="str">
        <f>IF(ISBLANK('STB Models Tier 2'!AP41),"",'STB Models Tier 2'!AP41)</f>
        <v/>
      </c>
    </row>
    <row r="42" spans="1:46" ht="16" x14ac:dyDescent="0.2">
      <c r="A42" s="76" t="str">
        <f>IF(ISBLANK('STB Models Tier 2'!A42),"",'STB Models Tier 2'!A42)</f>
        <v/>
      </c>
      <c r="B42" s="17" t="str">
        <f>IF(ISBLANK('STB Models Tier 2'!B42),"",'STB Models Tier 2'!B42)</f>
        <v/>
      </c>
      <c r="C42" s="17" t="str">
        <f>IF(ISBLANK('STB Models Tier 2'!C42),"",'STB Models Tier 2'!C42)</f>
        <v/>
      </c>
      <c r="D42" s="17" t="str">
        <f>IF(ISBLANK('STB Models Tier 2'!D42),"",'STB Models Tier 2'!D42)</f>
        <v/>
      </c>
      <c r="E42" s="17" t="str">
        <f>IF(ISBLANK('STB Models Tier 2'!E42),"",'STB Models Tier 2'!E42)</f>
        <v/>
      </c>
      <c r="F42" s="17" t="str">
        <f>IF(ISBLANK('STB Models Tier 2'!F42),"",'STB Models Tier 2'!F42)</f>
        <v/>
      </c>
      <c r="G42" s="17" t="str">
        <f>IF(ISBLANK('STB Models Tier 2'!G42),"",'STB Models Tier 2'!G42)</f>
        <v/>
      </c>
      <c r="H42" s="17" t="str">
        <f>IF(ISBLANK('STB Models Tier 2'!H42),"",'STB Models Tier 2'!H42)</f>
        <v/>
      </c>
      <c r="I42" s="17" t="str">
        <f>IF(ISBLANK('STB Models Tier 2'!I42),"",'STB Models Tier 2'!I42)</f>
        <v/>
      </c>
      <c r="J42" s="17" t="str">
        <f>IF(AND(NOT(ISBLANK('STB Models Tier 2'!J42)),NOT(ISBLANK(VLOOKUP($G42,'Tier 2 Allowances'!$A$2:$X$6,3,FALSE))),'STB Models Tier 2'!J42&lt;3), 'STB Models Tier 2'!J42*$J$2,"")</f>
        <v/>
      </c>
      <c r="K42" s="17" t="str">
        <f>IF(AND(NOT(ISBLANK('STB Models Tier 2'!K42)),NOT(ISBLANK(VLOOKUP($G42,'Tier 2 Allowances'!$A$2:$X$6,4,FALSE))),'STB Models Tier 2'!K42&lt;3), 'STB Models Tier 2'!K42*$K$2,"")</f>
        <v/>
      </c>
      <c r="L42" s="17" t="str">
        <f>IF(AND(NOT(ISBLANK('STB Models Tier 2'!L42)),NOT(ISBLANK(VLOOKUP($G42,'Tier 2 Allowances'!$A$2:$X$6,5,FALSE))),'STB Models Tier 2'!L42&lt;2), 'STB Models Tier 2'!L42*$L$2,"")</f>
        <v/>
      </c>
      <c r="M42" s="17" t="str">
        <f>IF(AND(NOT(ISBLANK('STB Models Tier 2'!M42)),OR('STB Models Tier 2'!N42=0,ISBLANK('STB Models Tier 2'!N42)),NOT(ISBLANK(VLOOKUP($G42,'Tier 2 Allowances'!$A$2:$X$6,6,FALSE))),'STB Models Tier 2'!M42&lt;2), 'STB Models Tier 2'!M42*$M$2,"")</f>
        <v/>
      </c>
      <c r="N42" s="17"/>
      <c r="O42" s="17" t="str">
        <f>IF(AND(NOT(ISBLANK('STB Models Tier 2'!O42)),NOT(ISBLANK(VLOOKUP($G42,'Tier 2 Allowances'!$A$2:$X$6,8,FALSE))),'STB Models Tier 2'!O42&lt;2), 'STB Models Tier 2'!O42*$O$2,"")</f>
        <v/>
      </c>
      <c r="P42" s="17" t="str">
        <f>IF(AND(NOT(ISBLANK('STB Models Tier 2'!P42)),OR(ISBLANK('STB Models Tier 2'!S42),'STB Models Tier 2'!S42=0),NOT(ISBLANK(VLOOKUP($G42,'Tier 2 Allowances'!$A$2:$X$6,9,FALSE))),'STB Models Tier 2'!P42&lt;2), 'STB Models Tier 2'!P42*$P$2,"")</f>
        <v/>
      </c>
      <c r="Q42" s="17" t="str">
        <f>IF(AND(NOT(ISBLANK('STB Models Tier 2'!Q42)),NOT(ISBLANK(VLOOKUP($G42,'Tier 2 Allowances'!$A$2:$X$6,10,FALSE))),'STB Models Tier 2'!Q42&lt;2), 'STB Models Tier 2'!Q42*$Q$2,"")</f>
        <v/>
      </c>
      <c r="R42" s="17" t="str">
        <f>IF(AND(NOT(ISBLANK('STB Models Tier 2'!R42)),OR(ISBLANK('STB Models Tier 2'!S42),'STB Models Tier 2'!S42=0),NOT(ISBLANK(VLOOKUP($G42,'Tier 2 Allowances'!$A$2:$X$6,11,FALSE))),'STB Models Tier 2'!R42&lt;2), 'STB Models Tier 2'!R42*$R$2,"")</f>
        <v/>
      </c>
      <c r="S42" s="17" t="str">
        <f>IF(AND(NOT(ISBLANK('STB Models Tier 2'!S42)),NOT(ISBLANK(VLOOKUP($G42,'Tier 2 Allowances'!$A$2:$X$6,12,FALSE))),'STB Models Tier 2'!S42&lt;2), 'STB Models Tier 2'!S42*$S$2,"")</f>
        <v/>
      </c>
      <c r="T42" s="17" t="str">
        <f>IF(AND(NOT(ISBLANK('STB Models Tier 2'!T42)),NOT(ISBLANK(VLOOKUP($G42,'Tier 2 Allowances'!$A$2:$X$6,13,FALSE))),'STB Models Tier 2'!T42&lt;2), 'STB Models Tier 2'!T42*$T$2,"")</f>
        <v/>
      </c>
      <c r="U42" s="17" t="str">
        <f>IF(AND(NOT(ISBLANK('STB Models Tier 2'!U42)),NOT(ISBLANK(VLOOKUP($G42,'Tier 2 Allowances'!$A$2:$X$6,14,FALSE))),'STB Models Tier 2'!U42&lt;2), 'STB Models Tier 2'!U42*$U$2,"")</f>
        <v/>
      </c>
      <c r="V42" s="17" t="str">
        <f>IF(AND(NOT(ISBLANK('STB Models Tier 2'!V42)),NOT(ISBLANK(VLOOKUP($G42,'Tier 2 Allowances'!$A$2:$X$6,15,FALSE))),'STB Models Tier 2'!V42&lt;2), 'STB Models Tier 2'!V42*$V$2,"")</f>
        <v/>
      </c>
      <c r="W42" s="17" t="str">
        <f>IF(AND(NOT(ISBLANK('STB Models Tier 2'!W42)),NOT(ISBLANK(VLOOKUP($G42,'Tier 2 Allowances'!$A$2:$X$6,16,FALSE))),'STB Models Tier 2'!W42&lt;6), 'STB Models Tier 2'!W42*$W$2,"")</f>
        <v/>
      </c>
      <c r="X42" s="17" t="str">
        <f>IF(AND(NOT(ISBLANK('STB Models Tier 2'!X42)),NOT(ISBLANK(VLOOKUP($G42,'Tier 2 Allowances'!$A$2:$X$6,17,FALSE))),'STB Models Tier 2'!X42&lt;2), 'STB Models Tier 2'!X42*$X$2,"")</f>
        <v/>
      </c>
      <c r="Y42" s="17" t="str">
        <f>IF(AND(NOT(ISBLANK('STB Models Tier 2'!Y42)),NOT(ISBLANK(VLOOKUP($G42,'Tier 2 Allowances'!$A$2:$X$6,18,FALSE))),'STB Models Tier 2'!Y42&lt;11), 'STB Models Tier 2'!Y42*$Y$2,"")</f>
        <v/>
      </c>
      <c r="Z42" s="17" t="str">
        <f>IF(AND(NOT(ISBLANK('STB Models Tier 2'!Z42)),NOT(ISBLANK(VLOOKUP($G42,'Tier 2 Allowances'!$A$2:$X$6,19,FALSE))),'STB Models Tier 2'!Z42&lt;11), 'STB Models Tier 2'!Z42*$Z$2,"")</f>
        <v/>
      </c>
      <c r="AA42" s="17" t="str">
        <f>IF(AND(NOT(ISBLANK('STB Models Tier 2'!AA42)),OR(ISBLANK('STB Models Tier 2'!AB42),'STB Models Tier 2'!AB42=0),NOT(ISBLANK(VLOOKUP($G42,'Tier 2 Allowances'!$A$2:$X$6,20,FALSE))),'STB Models Tier 2'!AA42&lt;2), 'STB Models Tier 2'!AA42*$AA$2,"")</f>
        <v/>
      </c>
      <c r="AB42" s="17" t="str">
        <f>IF(AND(NOT(ISBLANK('STB Models Tier 2'!AB42)),NOT(ISBLANK(VLOOKUP($G42,'Tier 2 Allowances'!$A$2:$X$6,21,FALSE))),'STB Models Tier 2'!AB42&lt;2), 'STB Models Tier 2'!AB42*$AB$2,"")</f>
        <v/>
      </c>
      <c r="AC42" s="17" t="str">
        <f>IF(AND(NOT(ISBLANK('STB Models Tier 2'!AC42)),NOT(ISBLANK(VLOOKUP($G42,'Tier 2 Allowances'!$A$2:$X$6,22,FALSE))),'STB Models Tier 2'!AC42&lt;2), 'STB Models Tier 2'!AC42*$AC$2,"")</f>
        <v/>
      </c>
      <c r="AD42" s="17" t="str">
        <f>IF(AND(NOT(ISBLANK('STB Models Tier 2'!AD42)),NOT(ISBLANK(VLOOKUP($G42,'Tier 2 Allowances'!$A$2:$X$6,23,FALSE))),'STB Models Tier 2'!AD42&lt;2), 'STB Models Tier 2'!AD42*$AD$2,"")</f>
        <v/>
      </c>
      <c r="AE42" s="17" t="str">
        <f>IF(AND(NOT(ISBLANK('STB Models Tier 2'!AE42)),NOT(ISBLANK(VLOOKUP($G42,'Tier 2 Allowances'!$A$2:$X$6,24,FALSE))),'STB Models Tier 2'!AE42&lt;2), 'STB Models Tier 2'!AE42*$AE$2,"")</f>
        <v/>
      </c>
      <c r="AF42" s="76" t="str">
        <f>IF(ISBLANK('STB Models Tier 2'!AF42),"",'STB Models Tier 2'!AF42)</f>
        <v/>
      </c>
      <c r="AG42" s="18" t="str">
        <f>IF(ISBLANK('STB Models Tier 2'!AG42),"",'STB Models Tier 2'!AG42)</f>
        <v/>
      </c>
      <c r="AH42" s="18" t="str">
        <f>IF(ISBLANK('STB Models Tier 2'!AH42),"",'STB Models Tier 2'!AH42)</f>
        <v/>
      </c>
      <c r="AI42" s="18" t="str">
        <f>IF(ISBLANK('STB Models Tier 2'!AI42),"",'STB Models Tier 2'!AI42)</f>
        <v/>
      </c>
      <c r="AJ42" s="18" t="str">
        <f>IF(ISBLANK('STB Models Tier 2'!AJ42),"",'STB Models Tier 2'!AJ42)</f>
        <v/>
      </c>
      <c r="AK42" s="18" t="str">
        <f>IF(ISBLANK('STB Models Tier 2'!AK42),"",'STB Models Tier 2'!AK42)</f>
        <v/>
      </c>
      <c r="AL42" s="18" t="str">
        <f>IF(ISBLANK('STB Models Tier 2'!G42),"",IF(ISBLANK('STB Models Tier 2'!H42), 14, 7-(4-$H42)/2))</f>
        <v/>
      </c>
      <c r="AM42" s="18" t="str">
        <f>IF(ISBLANK('STB Models Tier 2'!G42),"",IF(ISBLANK('STB Models Tier 2'!I42),10,(10-I42)))</f>
        <v/>
      </c>
      <c r="AN42" s="18" t="str">
        <f>IF(ISBLANK('STB Models Tier 2'!G42),"",IF(ISBLANK('STB Models Tier 2'!H42),0,7+(4-H42)/2))</f>
        <v/>
      </c>
      <c r="AO42" s="18" t="str">
        <f>IF(ISBLANK('STB Models Tier 2'!G42),"",'STB Models Tier 2'!I42)</f>
        <v/>
      </c>
      <c r="AP42" s="18" t="str">
        <f>IF(ISBLANK('STB Models Tier 2'!G42),"",(IF(OR(AND(NOT(ISBLANK('STB Models Tier 2'!H42)),ISBLANK('STB Models Tier 2'!AI42)),AND(NOT(ISBLANK('STB Models Tier 2'!I42)),ISBLANK('STB Models Tier 2'!AJ42)),ISBLANK('STB Models Tier 2'!AH42)),"Incomplete",0.365*('STB Models Tier 2'!AG42*AL42+'STB Models Tier 2'!AH42*AM42+'STB Models Tier 2'!AI42*AN42+'STB Models Tier 2'!AJ42*AO42))))</f>
        <v/>
      </c>
      <c r="AQ42" s="17" t="str">
        <f>IF(ISBLANK('STB Models Tier 2'!G42),"",VLOOKUP(G42,'Tier 2 Allowances'!$A$2:$B$6,2,FALSE)+SUM($J42:$AE42))</f>
        <v/>
      </c>
      <c r="AR42" s="76" t="str">
        <f>IF(ISBLANK('STB Models Tier 2'!G42),"",AQ42+'STB Models Tier 2'!AF42)</f>
        <v/>
      </c>
      <c r="AS42" s="76" t="str">
        <f t="shared" si="0"/>
        <v/>
      </c>
      <c r="AT42" s="111" t="str">
        <f>IF(ISBLANK('STB Models Tier 2'!AP42),"",'STB Models Tier 2'!AP42)</f>
        <v/>
      </c>
    </row>
    <row r="43" spans="1:46" ht="16" x14ac:dyDescent="0.2">
      <c r="A43" s="76" t="str">
        <f>IF(ISBLANK('STB Models Tier 2'!A43),"",'STB Models Tier 2'!A43)</f>
        <v/>
      </c>
      <c r="B43" s="17" t="str">
        <f>IF(ISBLANK('STB Models Tier 2'!B43),"",'STB Models Tier 2'!B43)</f>
        <v/>
      </c>
      <c r="C43" s="17" t="str">
        <f>IF(ISBLANK('STB Models Tier 2'!C43),"",'STB Models Tier 2'!C43)</f>
        <v/>
      </c>
      <c r="D43" s="17" t="str">
        <f>IF(ISBLANK('STB Models Tier 2'!D43),"",'STB Models Tier 2'!D43)</f>
        <v/>
      </c>
      <c r="E43" s="17" t="str">
        <f>IF(ISBLANK('STB Models Tier 2'!E43),"",'STB Models Tier 2'!E43)</f>
        <v/>
      </c>
      <c r="F43" s="17" t="str">
        <f>IF(ISBLANK('STB Models Tier 2'!F43),"",'STB Models Tier 2'!F43)</f>
        <v/>
      </c>
      <c r="G43" s="17" t="str">
        <f>IF(ISBLANK('STB Models Tier 2'!G43),"",'STB Models Tier 2'!G43)</f>
        <v/>
      </c>
      <c r="H43" s="17" t="str">
        <f>IF(ISBLANK('STB Models Tier 2'!H43),"",'STB Models Tier 2'!H43)</f>
        <v/>
      </c>
      <c r="I43" s="17" t="str">
        <f>IF(ISBLANK('STB Models Tier 2'!I43),"",'STB Models Tier 2'!I43)</f>
        <v/>
      </c>
      <c r="J43" s="17" t="str">
        <f>IF(AND(NOT(ISBLANK('STB Models Tier 2'!J43)),NOT(ISBLANK(VLOOKUP($G43,'Tier 2 Allowances'!$A$2:$X$6,3,FALSE))),'STB Models Tier 2'!J43&lt;3), 'STB Models Tier 2'!J43*$J$2,"")</f>
        <v/>
      </c>
      <c r="K43" s="17" t="str">
        <f>IF(AND(NOT(ISBLANK('STB Models Tier 2'!K43)),NOT(ISBLANK(VLOOKUP($G43,'Tier 2 Allowances'!$A$2:$X$6,4,FALSE))),'STB Models Tier 2'!K43&lt;3), 'STB Models Tier 2'!K43*$K$2,"")</f>
        <v/>
      </c>
      <c r="L43" s="17" t="str">
        <f>IF(AND(NOT(ISBLANK('STB Models Tier 2'!L43)),NOT(ISBLANK(VLOOKUP($G43,'Tier 2 Allowances'!$A$2:$X$6,5,FALSE))),'STB Models Tier 2'!L43&lt;2), 'STB Models Tier 2'!L43*$L$2,"")</f>
        <v/>
      </c>
      <c r="M43" s="17" t="str">
        <f>IF(AND(NOT(ISBLANK('STB Models Tier 2'!M43)),OR('STB Models Tier 2'!N43=0,ISBLANK('STB Models Tier 2'!N43)),NOT(ISBLANK(VLOOKUP($G43,'Tier 2 Allowances'!$A$2:$X$6,6,FALSE))),'STB Models Tier 2'!M43&lt;2), 'STB Models Tier 2'!M43*$M$2,"")</f>
        <v/>
      </c>
      <c r="N43" s="17"/>
      <c r="O43" s="17" t="str">
        <f>IF(AND(NOT(ISBLANK('STB Models Tier 2'!O43)),NOT(ISBLANK(VLOOKUP($G43,'Tier 2 Allowances'!$A$2:$X$6,8,FALSE))),'STB Models Tier 2'!O43&lt;2), 'STB Models Tier 2'!O43*$O$2,"")</f>
        <v/>
      </c>
      <c r="P43" s="17" t="str">
        <f>IF(AND(NOT(ISBLANK('STB Models Tier 2'!P43)),OR(ISBLANK('STB Models Tier 2'!S43),'STB Models Tier 2'!S43=0),NOT(ISBLANK(VLOOKUP($G43,'Tier 2 Allowances'!$A$2:$X$6,9,FALSE))),'STB Models Tier 2'!P43&lt;2), 'STB Models Tier 2'!P43*$P$2,"")</f>
        <v/>
      </c>
      <c r="Q43" s="17" t="str">
        <f>IF(AND(NOT(ISBLANK('STB Models Tier 2'!Q43)),NOT(ISBLANK(VLOOKUP($G43,'Tier 2 Allowances'!$A$2:$X$6,10,FALSE))),'STB Models Tier 2'!Q43&lt;2), 'STB Models Tier 2'!Q43*$Q$2,"")</f>
        <v/>
      </c>
      <c r="R43" s="17" t="str">
        <f>IF(AND(NOT(ISBLANK('STB Models Tier 2'!R43)),OR(ISBLANK('STB Models Tier 2'!S43),'STB Models Tier 2'!S43=0),NOT(ISBLANK(VLOOKUP($G43,'Tier 2 Allowances'!$A$2:$X$6,11,FALSE))),'STB Models Tier 2'!R43&lt;2), 'STB Models Tier 2'!R43*$R$2,"")</f>
        <v/>
      </c>
      <c r="S43" s="17" t="str">
        <f>IF(AND(NOT(ISBLANK('STB Models Tier 2'!S43)),NOT(ISBLANK(VLOOKUP($G43,'Tier 2 Allowances'!$A$2:$X$6,12,FALSE))),'STB Models Tier 2'!S43&lt;2), 'STB Models Tier 2'!S43*$S$2,"")</f>
        <v/>
      </c>
      <c r="T43" s="17" t="str">
        <f>IF(AND(NOT(ISBLANK('STB Models Tier 2'!T43)),NOT(ISBLANK(VLOOKUP($G43,'Tier 2 Allowances'!$A$2:$X$6,13,FALSE))),'STB Models Tier 2'!T43&lt;2), 'STB Models Tier 2'!T43*$T$2,"")</f>
        <v/>
      </c>
      <c r="U43" s="17" t="str">
        <f>IF(AND(NOT(ISBLANK('STB Models Tier 2'!U43)),NOT(ISBLANK(VLOOKUP($G43,'Tier 2 Allowances'!$A$2:$X$6,14,FALSE))),'STB Models Tier 2'!U43&lt;2), 'STB Models Tier 2'!U43*$U$2,"")</f>
        <v/>
      </c>
      <c r="V43" s="17" t="str">
        <f>IF(AND(NOT(ISBLANK('STB Models Tier 2'!V43)),NOT(ISBLANK(VLOOKUP($G43,'Tier 2 Allowances'!$A$2:$X$6,15,FALSE))),'STB Models Tier 2'!V43&lt;2), 'STB Models Tier 2'!V43*$V$2,"")</f>
        <v/>
      </c>
      <c r="W43" s="17" t="str">
        <f>IF(AND(NOT(ISBLANK('STB Models Tier 2'!W43)),NOT(ISBLANK(VLOOKUP($G43,'Tier 2 Allowances'!$A$2:$X$6,16,FALSE))),'STB Models Tier 2'!W43&lt;6), 'STB Models Tier 2'!W43*$W$2,"")</f>
        <v/>
      </c>
      <c r="X43" s="17" t="str">
        <f>IF(AND(NOT(ISBLANK('STB Models Tier 2'!X43)),NOT(ISBLANK(VLOOKUP($G43,'Tier 2 Allowances'!$A$2:$X$6,17,FALSE))),'STB Models Tier 2'!X43&lt;2), 'STB Models Tier 2'!X43*$X$2,"")</f>
        <v/>
      </c>
      <c r="Y43" s="17" t="str">
        <f>IF(AND(NOT(ISBLANK('STB Models Tier 2'!Y43)),NOT(ISBLANK(VLOOKUP($G43,'Tier 2 Allowances'!$A$2:$X$6,18,FALSE))),'STB Models Tier 2'!Y43&lt;11), 'STB Models Tier 2'!Y43*$Y$2,"")</f>
        <v/>
      </c>
      <c r="Z43" s="17" t="str">
        <f>IF(AND(NOT(ISBLANK('STB Models Tier 2'!Z43)),NOT(ISBLANK(VLOOKUP($G43,'Tier 2 Allowances'!$A$2:$X$6,19,FALSE))),'STB Models Tier 2'!Z43&lt;11), 'STB Models Tier 2'!Z43*$Z$2,"")</f>
        <v/>
      </c>
      <c r="AA43" s="17" t="str">
        <f>IF(AND(NOT(ISBLANK('STB Models Tier 2'!AA43)),OR(ISBLANK('STB Models Tier 2'!AB43),'STB Models Tier 2'!AB43=0),NOT(ISBLANK(VLOOKUP($G43,'Tier 2 Allowances'!$A$2:$X$6,20,FALSE))),'STB Models Tier 2'!AA43&lt;2), 'STB Models Tier 2'!AA43*$AA$2,"")</f>
        <v/>
      </c>
      <c r="AB43" s="17" t="str">
        <f>IF(AND(NOT(ISBLANK('STB Models Tier 2'!AB43)),NOT(ISBLANK(VLOOKUP($G43,'Tier 2 Allowances'!$A$2:$X$6,21,FALSE))),'STB Models Tier 2'!AB43&lt;2), 'STB Models Tier 2'!AB43*$AB$2,"")</f>
        <v/>
      </c>
      <c r="AC43" s="17" t="str">
        <f>IF(AND(NOT(ISBLANK('STB Models Tier 2'!AC43)),NOT(ISBLANK(VLOOKUP($G43,'Tier 2 Allowances'!$A$2:$X$6,22,FALSE))),'STB Models Tier 2'!AC43&lt;2), 'STB Models Tier 2'!AC43*$AC$2,"")</f>
        <v/>
      </c>
      <c r="AD43" s="17" t="str">
        <f>IF(AND(NOT(ISBLANK('STB Models Tier 2'!AD43)),NOT(ISBLANK(VLOOKUP($G43,'Tier 2 Allowances'!$A$2:$X$6,23,FALSE))),'STB Models Tier 2'!AD43&lt;2), 'STB Models Tier 2'!AD43*$AD$2,"")</f>
        <v/>
      </c>
      <c r="AE43" s="17" t="str">
        <f>IF(AND(NOT(ISBLANK('STB Models Tier 2'!AE43)),NOT(ISBLANK(VLOOKUP($G43,'Tier 2 Allowances'!$A$2:$X$6,24,FALSE))),'STB Models Tier 2'!AE43&lt;2), 'STB Models Tier 2'!AE43*$AE$2,"")</f>
        <v/>
      </c>
      <c r="AF43" s="76" t="str">
        <f>IF(ISBLANK('STB Models Tier 2'!AF43),"",'STB Models Tier 2'!AF43)</f>
        <v/>
      </c>
      <c r="AG43" s="18" t="str">
        <f>IF(ISBLANK('STB Models Tier 2'!AG43),"",'STB Models Tier 2'!AG43)</f>
        <v/>
      </c>
      <c r="AH43" s="18" t="str">
        <f>IF(ISBLANK('STB Models Tier 2'!AH43),"",'STB Models Tier 2'!AH43)</f>
        <v/>
      </c>
      <c r="AI43" s="18" t="str">
        <f>IF(ISBLANK('STB Models Tier 2'!AI43),"",'STB Models Tier 2'!AI43)</f>
        <v/>
      </c>
      <c r="AJ43" s="18" t="str">
        <f>IF(ISBLANK('STB Models Tier 2'!AJ43),"",'STB Models Tier 2'!AJ43)</f>
        <v/>
      </c>
      <c r="AK43" s="18" t="str">
        <f>IF(ISBLANK('STB Models Tier 2'!AK43),"",'STB Models Tier 2'!AK43)</f>
        <v/>
      </c>
      <c r="AL43" s="18" t="str">
        <f>IF(ISBLANK('STB Models Tier 2'!G43),"",IF(ISBLANK('STB Models Tier 2'!H43), 14, 7-(4-$H43)/2))</f>
        <v/>
      </c>
      <c r="AM43" s="18" t="str">
        <f>IF(ISBLANK('STB Models Tier 2'!G43),"",IF(ISBLANK('STB Models Tier 2'!I43),10,(10-I43)))</f>
        <v/>
      </c>
      <c r="AN43" s="18" t="str">
        <f>IF(ISBLANK('STB Models Tier 2'!G43),"",IF(ISBLANK('STB Models Tier 2'!H43),0,7+(4-H43)/2))</f>
        <v/>
      </c>
      <c r="AO43" s="18" t="str">
        <f>IF(ISBLANK('STB Models Tier 2'!G43),"",'STB Models Tier 2'!I43)</f>
        <v/>
      </c>
      <c r="AP43" s="18" t="str">
        <f>IF(ISBLANK('STB Models Tier 2'!G43),"",(IF(OR(AND(NOT(ISBLANK('STB Models Tier 2'!H43)),ISBLANK('STB Models Tier 2'!AI43)),AND(NOT(ISBLANK('STB Models Tier 2'!I43)),ISBLANK('STB Models Tier 2'!AJ43)),ISBLANK('STB Models Tier 2'!AH43)),"Incomplete",0.365*('STB Models Tier 2'!AG43*AL43+'STB Models Tier 2'!AH43*AM43+'STB Models Tier 2'!AI43*AN43+'STB Models Tier 2'!AJ43*AO43))))</f>
        <v/>
      </c>
      <c r="AQ43" s="17" t="str">
        <f>IF(ISBLANK('STB Models Tier 2'!G43),"",VLOOKUP(G43,'Tier 2 Allowances'!$A$2:$B$6,2,FALSE)+SUM($J43:$AE43))</f>
        <v/>
      </c>
      <c r="AR43" s="76" t="str">
        <f>IF(ISBLANK('STB Models Tier 2'!G43),"",AQ43+'STB Models Tier 2'!AF43)</f>
        <v/>
      </c>
      <c r="AS43" s="76" t="str">
        <f t="shared" si="0"/>
        <v/>
      </c>
      <c r="AT43" s="111" t="str">
        <f>IF(ISBLANK('STB Models Tier 2'!AP43),"",'STB Models Tier 2'!AP43)</f>
        <v/>
      </c>
    </row>
    <row r="44" spans="1:46" ht="16" x14ac:dyDescent="0.2">
      <c r="A44" s="76" t="str">
        <f>IF(ISBLANK('STB Models Tier 2'!A44),"",'STB Models Tier 2'!A44)</f>
        <v/>
      </c>
      <c r="B44" s="17" t="str">
        <f>IF(ISBLANK('STB Models Tier 2'!B44),"",'STB Models Tier 2'!B44)</f>
        <v/>
      </c>
      <c r="C44" s="17" t="str">
        <f>IF(ISBLANK('STB Models Tier 2'!C44),"",'STB Models Tier 2'!C44)</f>
        <v/>
      </c>
      <c r="D44" s="17" t="str">
        <f>IF(ISBLANK('STB Models Tier 2'!D44),"",'STB Models Tier 2'!D44)</f>
        <v/>
      </c>
      <c r="E44" s="17" t="str">
        <f>IF(ISBLANK('STB Models Tier 2'!E44),"",'STB Models Tier 2'!E44)</f>
        <v/>
      </c>
      <c r="F44" s="17" t="str">
        <f>IF(ISBLANK('STB Models Tier 2'!F44),"",'STB Models Tier 2'!F44)</f>
        <v/>
      </c>
      <c r="G44" s="17" t="str">
        <f>IF(ISBLANK('STB Models Tier 2'!G44),"",'STB Models Tier 2'!G44)</f>
        <v/>
      </c>
      <c r="H44" s="17" t="str">
        <f>IF(ISBLANK('STB Models Tier 2'!H44),"",'STB Models Tier 2'!H44)</f>
        <v/>
      </c>
      <c r="I44" s="17" t="str">
        <f>IF(ISBLANK('STB Models Tier 2'!I44),"",'STB Models Tier 2'!I44)</f>
        <v/>
      </c>
      <c r="J44" s="17" t="str">
        <f>IF(AND(NOT(ISBLANK('STB Models Tier 2'!J44)),NOT(ISBLANK(VLOOKUP($G44,'Tier 2 Allowances'!$A$2:$X$6,3,FALSE))),'STB Models Tier 2'!J44&lt;3), 'STB Models Tier 2'!J44*$J$2,"")</f>
        <v/>
      </c>
      <c r="K44" s="17" t="str">
        <f>IF(AND(NOT(ISBLANK('STB Models Tier 2'!K44)),NOT(ISBLANK(VLOOKUP($G44,'Tier 2 Allowances'!$A$2:$X$6,4,FALSE))),'STB Models Tier 2'!K44&lt;3), 'STB Models Tier 2'!K44*$K$2,"")</f>
        <v/>
      </c>
      <c r="L44" s="17" t="str">
        <f>IF(AND(NOT(ISBLANK('STB Models Tier 2'!L44)),NOT(ISBLANK(VLOOKUP($G44,'Tier 2 Allowances'!$A$2:$X$6,5,FALSE))),'STB Models Tier 2'!L44&lt;2), 'STB Models Tier 2'!L44*$L$2,"")</f>
        <v/>
      </c>
      <c r="M44" s="17" t="str">
        <f>IF(AND(NOT(ISBLANK('STB Models Tier 2'!M44)),OR('STB Models Tier 2'!N44=0,ISBLANK('STB Models Tier 2'!N44)),NOT(ISBLANK(VLOOKUP($G44,'Tier 2 Allowances'!$A$2:$X$6,6,FALSE))),'STB Models Tier 2'!M44&lt;2), 'STB Models Tier 2'!M44*$M$2,"")</f>
        <v/>
      </c>
      <c r="N44" s="17"/>
      <c r="O44" s="17" t="str">
        <f>IF(AND(NOT(ISBLANK('STB Models Tier 2'!O44)),NOT(ISBLANK(VLOOKUP($G44,'Tier 2 Allowances'!$A$2:$X$6,8,FALSE))),'STB Models Tier 2'!O44&lt;2), 'STB Models Tier 2'!O44*$O$2,"")</f>
        <v/>
      </c>
      <c r="P44" s="17" t="str">
        <f>IF(AND(NOT(ISBLANK('STB Models Tier 2'!P44)),OR(ISBLANK('STB Models Tier 2'!S44),'STB Models Tier 2'!S44=0),NOT(ISBLANK(VLOOKUP($G44,'Tier 2 Allowances'!$A$2:$X$6,9,FALSE))),'STB Models Tier 2'!P44&lt;2), 'STB Models Tier 2'!P44*$P$2,"")</f>
        <v/>
      </c>
      <c r="Q44" s="17" t="str">
        <f>IF(AND(NOT(ISBLANK('STB Models Tier 2'!Q44)),NOT(ISBLANK(VLOOKUP($G44,'Tier 2 Allowances'!$A$2:$X$6,10,FALSE))),'STB Models Tier 2'!Q44&lt;2), 'STB Models Tier 2'!Q44*$Q$2,"")</f>
        <v/>
      </c>
      <c r="R44" s="17" t="str">
        <f>IF(AND(NOT(ISBLANK('STB Models Tier 2'!R44)),OR(ISBLANK('STB Models Tier 2'!S44),'STB Models Tier 2'!S44=0),NOT(ISBLANK(VLOOKUP($G44,'Tier 2 Allowances'!$A$2:$X$6,11,FALSE))),'STB Models Tier 2'!R44&lt;2), 'STB Models Tier 2'!R44*$R$2,"")</f>
        <v/>
      </c>
      <c r="S44" s="17" t="str">
        <f>IF(AND(NOT(ISBLANK('STB Models Tier 2'!S44)),NOT(ISBLANK(VLOOKUP($G44,'Tier 2 Allowances'!$A$2:$X$6,12,FALSE))),'STB Models Tier 2'!S44&lt;2), 'STB Models Tier 2'!S44*$S$2,"")</f>
        <v/>
      </c>
      <c r="T44" s="17" t="str">
        <f>IF(AND(NOT(ISBLANK('STB Models Tier 2'!T44)),NOT(ISBLANK(VLOOKUP($G44,'Tier 2 Allowances'!$A$2:$X$6,13,FALSE))),'STB Models Tier 2'!T44&lt;2), 'STB Models Tier 2'!T44*$T$2,"")</f>
        <v/>
      </c>
      <c r="U44" s="17" t="str">
        <f>IF(AND(NOT(ISBLANK('STB Models Tier 2'!U44)),NOT(ISBLANK(VLOOKUP($G44,'Tier 2 Allowances'!$A$2:$X$6,14,FALSE))),'STB Models Tier 2'!U44&lt;2), 'STB Models Tier 2'!U44*$U$2,"")</f>
        <v/>
      </c>
      <c r="V44" s="17" t="str">
        <f>IF(AND(NOT(ISBLANK('STB Models Tier 2'!V44)),NOT(ISBLANK(VLOOKUP($G44,'Tier 2 Allowances'!$A$2:$X$6,15,FALSE))),'STB Models Tier 2'!V44&lt;2), 'STB Models Tier 2'!V44*$V$2,"")</f>
        <v/>
      </c>
      <c r="W44" s="17" t="str">
        <f>IF(AND(NOT(ISBLANK('STB Models Tier 2'!W44)),NOT(ISBLANK(VLOOKUP($G44,'Tier 2 Allowances'!$A$2:$X$6,16,FALSE))),'STB Models Tier 2'!W44&lt;6), 'STB Models Tier 2'!W44*$W$2,"")</f>
        <v/>
      </c>
      <c r="X44" s="17" t="str">
        <f>IF(AND(NOT(ISBLANK('STB Models Tier 2'!X44)),NOT(ISBLANK(VLOOKUP($G44,'Tier 2 Allowances'!$A$2:$X$6,17,FALSE))),'STB Models Tier 2'!X44&lt;2), 'STB Models Tier 2'!X44*$X$2,"")</f>
        <v/>
      </c>
      <c r="Y44" s="17" t="str">
        <f>IF(AND(NOT(ISBLANK('STB Models Tier 2'!Y44)),NOT(ISBLANK(VLOOKUP($G44,'Tier 2 Allowances'!$A$2:$X$6,18,FALSE))),'STB Models Tier 2'!Y44&lt;11), 'STB Models Tier 2'!Y44*$Y$2,"")</f>
        <v/>
      </c>
      <c r="Z44" s="17" t="str">
        <f>IF(AND(NOT(ISBLANK('STB Models Tier 2'!Z44)),NOT(ISBLANK(VLOOKUP($G44,'Tier 2 Allowances'!$A$2:$X$6,19,FALSE))),'STB Models Tier 2'!Z44&lt;11), 'STB Models Tier 2'!Z44*$Z$2,"")</f>
        <v/>
      </c>
      <c r="AA44" s="17" t="str">
        <f>IF(AND(NOT(ISBLANK('STB Models Tier 2'!AA44)),OR(ISBLANK('STB Models Tier 2'!AB44),'STB Models Tier 2'!AB44=0),NOT(ISBLANK(VLOOKUP($G44,'Tier 2 Allowances'!$A$2:$X$6,20,FALSE))),'STB Models Tier 2'!AA44&lt;2), 'STB Models Tier 2'!AA44*$AA$2,"")</f>
        <v/>
      </c>
      <c r="AB44" s="17" t="str">
        <f>IF(AND(NOT(ISBLANK('STB Models Tier 2'!AB44)),NOT(ISBLANK(VLOOKUP($G44,'Tier 2 Allowances'!$A$2:$X$6,21,FALSE))),'STB Models Tier 2'!AB44&lt;2), 'STB Models Tier 2'!AB44*$AB$2,"")</f>
        <v/>
      </c>
      <c r="AC44" s="17" t="str">
        <f>IF(AND(NOT(ISBLANK('STB Models Tier 2'!AC44)),NOT(ISBLANK(VLOOKUP($G44,'Tier 2 Allowances'!$A$2:$X$6,22,FALSE))),'STB Models Tier 2'!AC44&lt;2), 'STB Models Tier 2'!AC44*$AC$2,"")</f>
        <v/>
      </c>
      <c r="AD44" s="17" t="str">
        <f>IF(AND(NOT(ISBLANK('STB Models Tier 2'!AD44)),NOT(ISBLANK(VLOOKUP($G44,'Tier 2 Allowances'!$A$2:$X$6,23,FALSE))),'STB Models Tier 2'!AD44&lt;2), 'STB Models Tier 2'!AD44*$AD$2,"")</f>
        <v/>
      </c>
      <c r="AE44" s="17" t="str">
        <f>IF(AND(NOT(ISBLANK('STB Models Tier 2'!AE44)),NOT(ISBLANK(VLOOKUP($G44,'Tier 2 Allowances'!$A$2:$X$6,24,FALSE))),'STB Models Tier 2'!AE44&lt;2), 'STB Models Tier 2'!AE44*$AE$2,"")</f>
        <v/>
      </c>
      <c r="AF44" s="76" t="str">
        <f>IF(ISBLANK('STB Models Tier 2'!AF44),"",'STB Models Tier 2'!AF44)</f>
        <v/>
      </c>
      <c r="AG44" s="18" t="str">
        <f>IF(ISBLANK('STB Models Tier 2'!AG44),"",'STB Models Tier 2'!AG44)</f>
        <v/>
      </c>
      <c r="AH44" s="18" t="str">
        <f>IF(ISBLANK('STB Models Tier 2'!AH44),"",'STB Models Tier 2'!AH44)</f>
        <v/>
      </c>
      <c r="AI44" s="18" t="str">
        <f>IF(ISBLANK('STB Models Tier 2'!AI44),"",'STB Models Tier 2'!AI44)</f>
        <v/>
      </c>
      <c r="AJ44" s="18" t="str">
        <f>IF(ISBLANK('STB Models Tier 2'!AJ44),"",'STB Models Tier 2'!AJ44)</f>
        <v/>
      </c>
      <c r="AK44" s="18" t="str">
        <f>IF(ISBLANK('STB Models Tier 2'!AK44),"",'STB Models Tier 2'!AK44)</f>
        <v/>
      </c>
      <c r="AL44" s="18" t="str">
        <f>IF(ISBLANK('STB Models Tier 2'!G44),"",IF(ISBLANK('STB Models Tier 2'!H44), 14, 7-(4-$H44)/2))</f>
        <v/>
      </c>
      <c r="AM44" s="18" t="str">
        <f>IF(ISBLANK('STB Models Tier 2'!G44),"",IF(ISBLANK('STB Models Tier 2'!I44),10,(10-I44)))</f>
        <v/>
      </c>
      <c r="AN44" s="18" t="str">
        <f>IF(ISBLANK('STB Models Tier 2'!G44),"",IF(ISBLANK('STB Models Tier 2'!H44),0,7+(4-H44)/2))</f>
        <v/>
      </c>
      <c r="AO44" s="18" t="str">
        <f>IF(ISBLANK('STB Models Tier 2'!G44),"",'STB Models Tier 2'!I44)</f>
        <v/>
      </c>
      <c r="AP44" s="18" t="str">
        <f>IF(ISBLANK('STB Models Tier 2'!G44),"",(IF(OR(AND(NOT(ISBLANK('STB Models Tier 2'!H44)),ISBLANK('STB Models Tier 2'!AI44)),AND(NOT(ISBLANK('STB Models Tier 2'!I44)),ISBLANK('STB Models Tier 2'!AJ44)),ISBLANK('STB Models Tier 2'!AH44)),"Incomplete",0.365*('STB Models Tier 2'!AG44*AL44+'STB Models Tier 2'!AH44*AM44+'STB Models Tier 2'!AI44*AN44+'STB Models Tier 2'!AJ44*AO44))))</f>
        <v/>
      </c>
      <c r="AQ44" s="17" t="str">
        <f>IF(ISBLANK('STB Models Tier 2'!G44),"",VLOOKUP(G44,'Tier 2 Allowances'!$A$2:$B$6,2,FALSE)+SUM($J44:$AE44))</f>
        <v/>
      </c>
      <c r="AR44" s="76" t="str">
        <f>IF(ISBLANK('STB Models Tier 2'!G44),"",AQ44+'STB Models Tier 2'!AF44)</f>
        <v/>
      </c>
      <c r="AS44" s="76" t="str">
        <f t="shared" si="0"/>
        <v/>
      </c>
      <c r="AT44" s="111" t="str">
        <f>IF(ISBLANK('STB Models Tier 2'!AP44),"",'STB Models Tier 2'!AP44)</f>
        <v/>
      </c>
    </row>
    <row r="45" spans="1:46" ht="16" x14ac:dyDescent="0.2">
      <c r="A45" s="76" t="str">
        <f>IF(ISBLANK('STB Models Tier 2'!A45),"",'STB Models Tier 2'!A45)</f>
        <v/>
      </c>
      <c r="B45" s="17" t="str">
        <f>IF(ISBLANK('STB Models Tier 2'!B45),"",'STB Models Tier 2'!B45)</f>
        <v/>
      </c>
      <c r="C45" s="17" t="str">
        <f>IF(ISBLANK('STB Models Tier 2'!C45),"",'STB Models Tier 2'!C45)</f>
        <v/>
      </c>
      <c r="D45" s="17" t="str">
        <f>IF(ISBLANK('STB Models Tier 2'!D45),"",'STB Models Tier 2'!D45)</f>
        <v/>
      </c>
      <c r="E45" s="17" t="str">
        <f>IF(ISBLANK('STB Models Tier 2'!E45),"",'STB Models Tier 2'!E45)</f>
        <v/>
      </c>
      <c r="F45" s="17" t="str">
        <f>IF(ISBLANK('STB Models Tier 2'!F45),"",'STB Models Tier 2'!F45)</f>
        <v/>
      </c>
      <c r="G45" s="17" t="str">
        <f>IF(ISBLANK('STB Models Tier 2'!G45),"",'STB Models Tier 2'!G45)</f>
        <v/>
      </c>
      <c r="H45" s="17" t="str">
        <f>IF(ISBLANK('STB Models Tier 2'!H45),"",'STB Models Tier 2'!H45)</f>
        <v/>
      </c>
      <c r="I45" s="17" t="str">
        <f>IF(ISBLANK('STB Models Tier 2'!I45),"",'STB Models Tier 2'!I45)</f>
        <v/>
      </c>
      <c r="J45" s="17" t="str">
        <f>IF(AND(NOT(ISBLANK('STB Models Tier 2'!J45)),NOT(ISBLANK(VLOOKUP($G45,'Tier 2 Allowances'!$A$2:$X$6,3,FALSE))),'STB Models Tier 2'!J45&lt;3), 'STB Models Tier 2'!J45*$J$2,"")</f>
        <v/>
      </c>
      <c r="K45" s="17" t="str">
        <f>IF(AND(NOT(ISBLANK('STB Models Tier 2'!K45)),NOT(ISBLANK(VLOOKUP($G45,'Tier 2 Allowances'!$A$2:$X$6,4,FALSE))),'STB Models Tier 2'!K45&lt;3), 'STB Models Tier 2'!K45*$K$2,"")</f>
        <v/>
      </c>
      <c r="L45" s="17" t="str">
        <f>IF(AND(NOT(ISBLANK('STB Models Tier 2'!L45)),NOT(ISBLANK(VLOOKUP($G45,'Tier 2 Allowances'!$A$2:$X$6,5,FALSE))),'STB Models Tier 2'!L45&lt;2), 'STB Models Tier 2'!L45*$L$2,"")</f>
        <v/>
      </c>
      <c r="M45" s="17" t="str">
        <f>IF(AND(NOT(ISBLANK('STB Models Tier 2'!M45)),OR('STB Models Tier 2'!N45=0,ISBLANK('STB Models Tier 2'!N45)),NOT(ISBLANK(VLOOKUP($G45,'Tier 2 Allowances'!$A$2:$X$6,6,FALSE))),'STB Models Tier 2'!M45&lt;2), 'STB Models Tier 2'!M45*$M$2,"")</f>
        <v/>
      </c>
      <c r="N45" s="17"/>
      <c r="O45" s="17" t="str">
        <f>IF(AND(NOT(ISBLANK('STB Models Tier 2'!O45)),NOT(ISBLANK(VLOOKUP($G45,'Tier 2 Allowances'!$A$2:$X$6,8,FALSE))),'STB Models Tier 2'!O45&lt;2), 'STB Models Tier 2'!O45*$O$2,"")</f>
        <v/>
      </c>
      <c r="P45" s="17" t="str">
        <f>IF(AND(NOT(ISBLANK('STB Models Tier 2'!P45)),OR(ISBLANK('STB Models Tier 2'!S45),'STB Models Tier 2'!S45=0),NOT(ISBLANK(VLOOKUP($G45,'Tier 2 Allowances'!$A$2:$X$6,9,FALSE))),'STB Models Tier 2'!P45&lt;2), 'STB Models Tier 2'!P45*$P$2,"")</f>
        <v/>
      </c>
      <c r="Q45" s="17" t="str">
        <f>IF(AND(NOT(ISBLANK('STB Models Tier 2'!Q45)),NOT(ISBLANK(VLOOKUP($G45,'Tier 2 Allowances'!$A$2:$X$6,10,FALSE))),'STB Models Tier 2'!Q45&lt;2), 'STB Models Tier 2'!Q45*$Q$2,"")</f>
        <v/>
      </c>
      <c r="R45" s="17" t="str">
        <f>IF(AND(NOT(ISBLANK('STB Models Tier 2'!R45)),OR(ISBLANK('STB Models Tier 2'!S45),'STB Models Tier 2'!S45=0),NOT(ISBLANK(VLOOKUP($G45,'Tier 2 Allowances'!$A$2:$X$6,11,FALSE))),'STB Models Tier 2'!R45&lt;2), 'STB Models Tier 2'!R45*$R$2,"")</f>
        <v/>
      </c>
      <c r="S45" s="17" t="str">
        <f>IF(AND(NOT(ISBLANK('STB Models Tier 2'!S45)),NOT(ISBLANK(VLOOKUP($G45,'Tier 2 Allowances'!$A$2:$X$6,12,FALSE))),'STB Models Tier 2'!S45&lt;2), 'STB Models Tier 2'!S45*$S$2,"")</f>
        <v/>
      </c>
      <c r="T45" s="17" t="str">
        <f>IF(AND(NOT(ISBLANK('STB Models Tier 2'!T45)),NOT(ISBLANK(VLOOKUP($G45,'Tier 2 Allowances'!$A$2:$X$6,13,FALSE))),'STB Models Tier 2'!T45&lt;2), 'STB Models Tier 2'!T45*$T$2,"")</f>
        <v/>
      </c>
      <c r="U45" s="17" t="str">
        <f>IF(AND(NOT(ISBLANK('STB Models Tier 2'!U45)),NOT(ISBLANK(VLOOKUP($G45,'Tier 2 Allowances'!$A$2:$X$6,14,FALSE))),'STB Models Tier 2'!U45&lt;2), 'STB Models Tier 2'!U45*$U$2,"")</f>
        <v/>
      </c>
      <c r="V45" s="17" t="str">
        <f>IF(AND(NOT(ISBLANK('STB Models Tier 2'!V45)),NOT(ISBLANK(VLOOKUP($G45,'Tier 2 Allowances'!$A$2:$X$6,15,FALSE))),'STB Models Tier 2'!V45&lt;2), 'STB Models Tier 2'!V45*$V$2,"")</f>
        <v/>
      </c>
      <c r="W45" s="17" t="str">
        <f>IF(AND(NOT(ISBLANK('STB Models Tier 2'!W45)),NOT(ISBLANK(VLOOKUP($G45,'Tier 2 Allowances'!$A$2:$X$6,16,FALSE))),'STB Models Tier 2'!W45&lt;6), 'STB Models Tier 2'!W45*$W$2,"")</f>
        <v/>
      </c>
      <c r="X45" s="17" t="str">
        <f>IF(AND(NOT(ISBLANK('STB Models Tier 2'!X45)),NOT(ISBLANK(VLOOKUP($G45,'Tier 2 Allowances'!$A$2:$X$6,17,FALSE))),'STB Models Tier 2'!X45&lt;2), 'STB Models Tier 2'!X45*$X$2,"")</f>
        <v/>
      </c>
      <c r="Y45" s="17" t="str">
        <f>IF(AND(NOT(ISBLANK('STB Models Tier 2'!Y45)),NOT(ISBLANK(VLOOKUP($G45,'Tier 2 Allowances'!$A$2:$X$6,18,FALSE))),'STB Models Tier 2'!Y45&lt;11), 'STB Models Tier 2'!Y45*$Y$2,"")</f>
        <v/>
      </c>
      <c r="Z45" s="17" t="str">
        <f>IF(AND(NOT(ISBLANK('STB Models Tier 2'!Z45)),NOT(ISBLANK(VLOOKUP($G45,'Tier 2 Allowances'!$A$2:$X$6,19,FALSE))),'STB Models Tier 2'!Z45&lt;11), 'STB Models Tier 2'!Z45*$Z$2,"")</f>
        <v/>
      </c>
      <c r="AA45" s="17" t="str">
        <f>IF(AND(NOT(ISBLANK('STB Models Tier 2'!AA45)),OR(ISBLANK('STB Models Tier 2'!AB45),'STB Models Tier 2'!AB45=0),NOT(ISBLANK(VLOOKUP($G45,'Tier 2 Allowances'!$A$2:$X$6,20,FALSE))),'STB Models Tier 2'!AA45&lt;2), 'STB Models Tier 2'!AA45*$AA$2,"")</f>
        <v/>
      </c>
      <c r="AB45" s="17" t="str">
        <f>IF(AND(NOT(ISBLANK('STB Models Tier 2'!AB45)),NOT(ISBLANK(VLOOKUP($G45,'Tier 2 Allowances'!$A$2:$X$6,21,FALSE))),'STB Models Tier 2'!AB45&lt;2), 'STB Models Tier 2'!AB45*$AB$2,"")</f>
        <v/>
      </c>
      <c r="AC45" s="17" t="str">
        <f>IF(AND(NOT(ISBLANK('STB Models Tier 2'!AC45)),NOT(ISBLANK(VLOOKUP($G45,'Tier 2 Allowances'!$A$2:$X$6,22,FALSE))),'STB Models Tier 2'!AC45&lt;2), 'STB Models Tier 2'!AC45*$AC$2,"")</f>
        <v/>
      </c>
      <c r="AD45" s="17" t="str">
        <f>IF(AND(NOT(ISBLANK('STB Models Tier 2'!AD45)),NOT(ISBLANK(VLOOKUP($G45,'Tier 2 Allowances'!$A$2:$X$6,23,FALSE))),'STB Models Tier 2'!AD45&lt;2), 'STB Models Tier 2'!AD45*$AD$2,"")</f>
        <v/>
      </c>
      <c r="AE45" s="17" t="str">
        <f>IF(AND(NOT(ISBLANK('STB Models Tier 2'!AE45)),NOT(ISBLANK(VLOOKUP($G45,'Tier 2 Allowances'!$A$2:$X$6,24,FALSE))),'STB Models Tier 2'!AE45&lt;2), 'STB Models Tier 2'!AE45*$AE$2,"")</f>
        <v/>
      </c>
      <c r="AF45" s="76" t="str">
        <f>IF(ISBLANK('STB Models Tier 2'!AF45),"",'STB Models Tier 2'!AF45)</f>
        <v/>
      </c>
      <c r="AG45" s="18" t="str">
        <f>IF(ISBLANK('STB Models Tier 2'!AG45),"",'STB Models Tier 2'!AG45)</f>
        <v/>
      </c>
      <c r="AH45" s="18" t="str">
        <f>IF(ISBLANK('STB Models Tier 2'!AH45),"",'STB Models Tier 2'!AH45)</f>
        <v/>
      </c>
      <c r="AI45" s="18" t="str">
        <f>IF(ISBLANK('STB Models Tier 2'!AI45),"",'STB Models Tier 2'!AI45)</f>
        <v/>
      </c>
      <c r="AJ45" s="18" t="str">
        <f>IF(ISBLANK('STB Models Tier 2'!AJ45),"",'STB Models Tier 2'!AJ45)</f>
        <v/>
      </c>
      <c r="AK45" s="18" t="str">
        <f>IF(ISBLANK('STB Models Tier 2'!AK45),"",'STB Models Tier 2'!AK45)</f>
        <v/>
      </c>
      <c r="AL45" s="18" t="str">
        <f>IF(ISBLANK('STB Models Tier 2'!G45),"",IF(ISBLANK('STB Models Tier 2'!H45), 14, 7-(4-$H45)/2))</f>
        <v/>
      </c>
      <c r="AM45" s="18" t="str">
        <f>IF(ISBLANK('STB Models Tier 2'!G45),"",IF(ISBLANK('STB Models Tier 2'!I45),10,(10-I45)))</f>
        <v/>
      </c>
      <c r="AN45" s="18" t="str">
        <f>IF(ISBLANK('STB Models Tier 2'!G45),"",IF(ISBLANK('STB Models Tier 2'!H45),0,7+(4-H45)/2))</f>
        <v/>
      </c>
      <c r="AO45" s="18" t="str">
        <f>IF(ISBLANK('STB Models Tier 2'!G45),"",'STB Models Tier 2'!I45)</f>
        <v/>
      </c>
      <c r="AP45" s="18" t="str">
        <f>IF(ISBLANK('STB Models Tier 2'!G45),"",(IF(OR(AND(NOT(ISBLANK('STB Models Tier 2'!H45)),ISBLANK('STB Models Tier 2'!AI45)),AND(NOT(ISBLANK('STB Models Tier 2'!I45)),ISBLANK('STB Models Tier 2'!AJ45)),ISBLANK('STB Models Tier 2'!AH45)),"Incomplete",0.365*('STB Models Tier 2'!AG45*AL45+'STB Models Tier 2'!AH45*AM45+'STB Models Tier 2'!AI45*AN45+'STB Models Tier 2'!AJ45*AO45))))</f>
        <v/>
      </c>
      <c r="AQ45" s="17" t="str">
        <f>IF(ISBLANK('STB Models Tier 2'!G45),"",VLOOKUP(G45,'Tier 2 Allowances'!$A$2:$B$6,2,FALSE)+SUM($J45:$AE45))</f>
        <v/>
      </c>
      <c r="AR45" s="76" t="str">
        <f>IF(ISBLANK('STB Models Tier 2'!G45),"",AQ45+'STB Models Tier 2'!AF45)</f>
        <v/>
      </c>
      <c r="AS45" s="76" t="str">
        <f t="shared" si="0"/>
        <v/>
      </c>
      <c r="AT45" s="111" t="str">
        <f>IF(ISBLANK('STB Models Tier 2'!AP45),"",'STB Models Tier 2'!AP45)</f>
        <v/>
      </c>
    </row>
    <row r="46" spans="1:46" ht="16" x14ac:dyDescent="0.2">
      <c r="A46" s="76" t="str">
        <f>IF(ISBLANK('STB Models Tier 2'!A46),"",'STB Models Tier 2'!A46)</f>
        <v/>
      </c>
      <c r="B46" s="17" t="str">
        <f>IF(ISBLANK('STB Models Tier 2'!B46),"",'STB Models Tier 2'!B46)</f>
        <v/>
      </c>
      <c r="C46" s="17" t="str">
        <f>IF(ISBLANK('STB Models Tier 2'!C46),"",'STB Models Tier 2'!C46)</f>
        <v/>
      </c>
      <c r="D46" s="17" t="str">
        <f>IF(ISBLANK('STB Models Tier 2'!D46),"",'STB Models Tier 2'!D46)</f>
        <v/>
      </c>
      <c r="E46" s="17" t="str">
        <f>IF(ISBLANK('STB Models Tier 2'!E46),"",'STB Models Tier 2'!E46)</f>
        <v/>
      </c>
      <c r="F46" s="17" t="str">
        <f>IF(ISBLANK('STB Models Tier 2'!F46),"",'STB Models Tier 2'!F46)</f>
        <v/>
      </c>
      <c r="G46" s="17" t="str">
        <f>IF(ISBLANK('STB Models Tier 2'!G46),"",'STB Models Tier 2'!G46)</f>
        <v/>
      </c>
      <c r="H46" s="17" t="str">
        <f>IF(ISBLANK('STB Models Tier 2'!H46),"",'STB Models Tier 2'!H46)</f>
        <v/>
      </c>
      <c r="I46" s="17" t="str">
        <f>IF(ISBLANK('STB Models Tier 2'!I46),"",'STB Models Tier 2'!I46)</f>
        <v/>
      </c>
      <c r="J46" s="17" t="str">
        <f>IF(AND(NOT(ISBLANK('STB Models Tier 2'!J46)),NOT(ISBLANK(VLOOKUP($G46,'Tier 2 Allowances'!$A$2:$X$6,3,FALSE))),'STB Models Tier 2'!J46&lt;3), 'STB Models Tier 2'!J46*$J$2,"")</f>
        <v/>
      </c>
      <c r="K46" s="17" t="str">
        <f>IF(AND(NOT(ISBLANK('STB Models Tier 2'!K46)),NOT(ISBLANK(VLOOKUP($G46,'Tier 2 Allowances'!$A$2:$X$6,4,FALSE))),'STB Models Tier 2'!K46&lt;3), 'STB Models Tier 2'!K46*$K$2,"")</f>
        <v/>
      </c>
      <c r="L46" s="17" t="str">
        <f>IF(AND(NOT(ISBLANK('STB Models Tier 2'!L46)),NOT(ISBLANK(VLOOKUP($G46,'Tier 2 Allowances'!$A$2:$X$6,5,FALSE))),'STB Models Tier 2'!L46&lt;2), 'STB Models Tier 2'!L46*$L$2,"")</f>
        <v/>
      </c>
      <c r="M46" s="17" t="str">
        <f>IF(AND(NOT(ISBLANK('STB Models Tier 2'!M46)),OR('STB Models Tier 2'!N46=0,ISBLANK('STB Models Tier 2'!N46)),NOT(ISBLANK(VLOOKUP($G46,'Tier 2 Allowances'!$A$2:$X$6,6,FALSE))),'STB Models Tier 2'!M46&lt;2), 'STB Models Tier 2'!M46*$M$2,"")</f>
        <v/>
      </c>
      <c r="N46" s="17"/>
      <c r="O46" s="17" t="str">
        <f>IF(AND(NOT(ISBLANK('STB Models Tier 2'!O46)),NOT(ISBLANK(VLOOKUP($G46,'Tier 2 Allowances'!$A$2:$X$6,8,FALSE))),'STB Models Tier 2'!O46&lt;2), 'STB Models Tier 2'!O46*$O$2,"")</f>
        <v/>
      </c>
      <c r="P46" s="17" t="str">
        <f>IF(AND(NOT(ISBLANK('STB Models Tier 2'!P46)),OR(ISBLANK('STB Models Tier 2'!S46),'STB Models Tier 2'!S46=0),NOT(ISBLANK(VLOOKUP($G46,'Tier 2 Allowances'!$A$2:$X$6,9,FALSE))),'STB Models Tier 2'!P46&lt;2), 'STB Models Tier 2'!P46*$P$2,"")</f>
        <v/>
      </c>
      <c r="Q46" s="17" t="str">
        <f>IF(AND(NOT(ISBLANK('STB Models Tier 2'!Q46)),NOT(ISBLANK(VLOOKUP($G46,'Tier 2 Allowances'!$A$2:$X$6,10,FALSE))),'STB Models Tier 2'!Q46&lt;2), 'STB Models Tier 2'!Q46*$Q$2,"")</f>
        <v/>
      </c>
      <c r="R46" s="17" t="str">
        <f>IF(AND(NOT(ISBLANK('STB Models Tier 2'!R46)),OR(ISBLANK('STB Models Tier 2'!S46),'STB Models Tier 2'!S46=0),NOT(ISBLANK(VLOOKUP($G46,'Tier 2 Allowances'!$A$2:$X$6,11,FALSE))),'STB Models Tier 2'!R46&lt;2), 'STB Models Tier 2'!R46*$R$2,"")</f>
        <v/>
      </c>
      <c r="S46" s="17" t="str">
        <f>IF(AND(NOT(ISBLANK('STB Models Tier 2'!S46)),NOT(ISBLANK(VLOOKUP($G46,'Tier 2 Allowances'!$A$2:$X$6,12,FALSE))),'STB Models Tier 2'!S46&lt;2), 'STB Models Tier 2'!S46*$S$2,"")</f>
        <v/>
      </c>
      <c r="T46" s="17" t="str">
        <f>IF(AND(NOT(ISBLANK('STB Models Tier 2'!T46)),NOT(ISBLANK(VLOOKUP($G46,'Tier 2 Allowances'!$A$2:$X$6,13,FALSE))),'STB Models Tier 2'!T46&lt;2), 'STB Models Tier 2'!T46*$T$2,"")</f>
        <v/>
      </c>
      <c r="U46" s="17" t="str">
        <f>IF(AND(NOT(ISBLANK('STB Models Tier 2'!U46)),NOT(ISBLANK(VLOOKUP($G46,'Tier 2 Allowances'!$A$2:$X$6,14,FALSE))),'STB Models Tier 2'!U46&lt;2), 'STB Models Tier 2'!U46*$U$2,"")</f>
        <v/>
      </c>
      <c r="V46" s="17" t="str">
        <f>IF(AND(NOT(ISBLANK('STB Models Tier 2'!V46)),NOT(ISBLANK(VLOOKUP($G46,'Tier 2 Allowances'!$A$2:$X$6,15,FALSE))),'STB Models Tier 2'!V46&lt;2), 'STB Models Tier 2'!V46*$V$2,"")</f>
        <v/>
      </c>
      <c r="W46" s="17" t="str">
        <f>IF(AND(NOT(ISBLANK('STB Models Tier 2'!W46)),NOT(ISBLANK(VLOOKUP($G46,'Tier 2 Allowances'!$A$2:$X$6,16,FALSE))),'STB Models Tier 2'!W46&lt;6), 'STB Models Tier 2'!W46*$W$2,"")</f>
        <v/>
      </c>
      <c r="X46" s="17" t="str">
        <f>IF(AND(NOT(ISBLANK('STB Models Tier 2'!X46)),NOT(ISBLANK(VLOOKUP($G46,'Tier 2 Allowances'!$A$2:$X$6,17,FALSE))),'STB Models Tier 2'!X46&lt;2), 'STB Models Tier 2'!X46*$X$2,"")</f>
        <v/>
      </c>
      <c r="Y46" s="17" t="str">
        <f>IF(AND(NOT(ISBLANK('STB Models Tier 2'!Y46)),NOT(ISBLANK(VLOOKUP($G46,'Tier 2 Allowances'!$A$2:$X$6,18,FALSE))),'STB Models Tier 2'!Y46&lt;11), 'STB Models Tier 2'!Y46*$Y$2,"")</f>
        <v/>
      </c>
      <c r="Z46" s="17" t="str">
        <f>IF(AND(NOT(ISBLANK('STB Models Tier 2'!Z46)),NOT(ISBLANK(VLOOKUP($G46,'Tier 2 Allowances'!$A$2:$X$6,19,FALSE))),'STB Models Tier 2'!Z46&lt;11), 'STB Models Tier 2'!Z46*$Z$2,"")</f>
        <v/>
      </c>
      <c r="AA46" s="17" t="str">
        <f>IF(AND(NOT(ISBLANK('STB Models Tier 2'!AA46)),OR(ISBLANK('STB Models Tier 2'!AB46),'STB Models Tier 2'!AB46=0),NOT(ISBLANK(VLOOKUP($G46,'Tier 2 Allowances'!$A$2:$X$6,20,FALSE))),'STB Models Tier 2'!AA46&lt;2), 'STB Models Tier 2'!AA46*$AA$2,"")</f>
        <v/>
      </c>
      <c r="AB46" s="17" t="str">
        <f>IF(AND(NOT(ISBLANK('STB Models Tier 2'!AB46)),NOT(ISBLANK(VLOOKUP($G46,'Tier 2 Allowances'!$A$2:$X$6,21,FALSE))),'STB Models Tier 2'!AB46&lt;2), 'STB Models Tier 2'!AB46*$AB$2,"")</f>
        <v/>
      </c>
      <c r="AC46" s="17" t="str">
        <f>IF(AND(NOT(ISBLANK('STB Models Tier 2'!AC46)),NOT(ISBLANK(VLOOKUP($G46,'Tier 2 Allowances'!$A$2:$X$6,22,FALSE))),'STB Models Tier 2'!AC46&lt;2), 'STB Models Tier 2'!AC46*$AC$2,"")</f>
        <v/>
      </c>
      <c r="AD46" s="17" t="str">
        <f>IF(AND(NOT(ISBLANK('STB Models Tier 2'!AD46)),NOT(ISBLANK(VLOOKUP($G46,'Tier 2 Allowances'!$A$2:$X$6,23,FALSE))),'STB Models Tier 2'!AD46&lt;2), 'STB Models Tier 2'!AD46*$AD$2,"")</f>
        <v/>
      </c>
      <c r="AE46" s="17" t="str">
        <f>IF(AND(NOT(ISBLANK('STB Models Tier 2'!AE46)),NOT(ISBLANK(VLOOKUP($G46,'Tier 2 Allowances'!$A$2:$X$6,24,FALSE))),'STB Models Tier 2'!AE46&lt;2), 'STB Models Tier 2'!AE46*$AE$2,"")</f>
        <v/>
      </c>
      <c r="AF46" s="76" t="str">
        <f>IF(ISBLANK('STB Models Tier 2'!AF46),"",'STB Models Tier 2'!AF46)</f>
        <v/>
      </c>
      <c r="AG46" s="18" t="str">
        <f>IF(ISBLANK('STB Models Tier 2'!AG46),"",'STB Models Tier 2'!AG46)</f>
        <v/>
      </c>
      <c r="AH46" s="18" t="str">
        <f>IF(ISBLANK('STB Models Tier 2'!AH46),"",'STB Models Tier 2'!AH46)</f>
        <v/>
      </c>
      <c r="AI46" s="18" t="str">
        <f>IF(ISBLANK('STB Models Tier 2'!AI46),"",'STB Models Tier 2'!AI46)</f>
        <v/>
      </c>
      <c r="AJ46" s="18" t="str">
        <f>IF(ISBLANK('STB Models Tier 2'!AJ46),"",'STB Models Tier 2'!AJ46)</f>
        <v/>
      </c>
      <c r="AK46" s="18" t="str">
        <f>IF(ISBLANK('STB Models Tier 2'!AK46),"",'STB Models Tier 2'!AK46)</f>
        <v/>
      </c>
      <c r="AL46" s="18" t="str">
        <f>IF(ISBLANK('STB Models Tier 2'!G46),"",IF(ISBLANK('STB Models Tier 2'!H46), 14, 7-(4-$H46)/2))</f>
        <v/>
      </c>
      <c r="AM46" s="18" t="str">
        <f>IF(ISBLANK('STB Models Tier 2'!G46),"",IF(ISBLANK('STB Models Tier 2'!I46),10,(10-I46)))</f>
        <v/>
      </c>
      <c r="AN46" s="18" t="str">
        <f>IF(ISBLANK('STB Models Tier 2'!G46),"",IF(ISBLANK('STB Models Tier 2'!H46),0,7+(4-H46)/2))</f>
        <v/>
      </c>
      <c r="AO46" s="18" t="str">
        <f>IF(ISBLANK('STB Models Tier 2'!G46),"",'STB Models Tier 2'!I46)</f>
        <v/>
      </c>
      <c r="AP46" s="18" t="str">
        <f>IF(ISBLANK('STB Models Tier 2'!G46),"",(IF(OR(AND(NOT(ISBLANK('STB Models Tier 2'!H46)),ISBLANK('STB Models Tier 2'!AI46)),AND(NOT(ISBLANK('STB Models Tier 2'!I46)),ISBLANK('STB Models Tier 2'!AJ46)),ISBLANK('STB Models Tier 2'!AH46)),"Incomplete",0.365*('STB Models Tier 2'!AG46*AL46+'STB Models Tier 2'!AH46*AM46+'STB Models Tier 2'!AI46*AN46+'STB Models Tier 2'!AJ46*AO46))))</f>
        <v/>
      </c>
      <c r="AQ46" s="17" t="str">
        <f>IF(ISBLANK('STB Models Tier 2'!G46),"",VLOOKUP(G46,'Tier 2 Allowances'!$A$2:$B$6,2,FALSE)+SUM($J46:$AE46))</f>
        <v/>
      </c>
      <c r="AR46" s="76" t="str">
        <f>IF(ISBLANK('STB Models Tier 2'!G46),"",AQ46+'STB Models Tier 2'!AF46)</f>
        <v/>
      </c>
      <c r="AS46" s="76" t="str">
        <f t="shared" si="0"/>
        <v/>
      </c>
      <c r="AT46" s="111" t="str">
        <f>IF(ISBLANK('STB Models Tier 2'!AP46),"",'STB Models Tier 2'!AP46)</f>
        <v/>
      </c>
    </row>
    <row r="47" spans="1:46" ht="16" x14ac:dyDescent="0.2">
      <c r="A47" s="76" t="str">
        <f>IF(ISBLANK('STB Models Tier 2'!A47),"",'STB Models Tier 2'!A47)</f>
        <v/>
      </c>
      <c r="B47" s="17" t="str">
        <f>IF(ISBLANK('STB Models Tier 2'!B47),"",'STB Models Tier 2'!B47)</f>
        <v/>
      </c>
      <c r="C47" s="17" t="str">
        <f>IF(ISBLANK('STB Models Tier 2'!C47),"",'STB Models Tier 2'!C47)</f>
        <v/>
      </c>
      <c r="D47" s="17" t="str">
        <f>IF(ISBLANK('STB Models Tier 2'!D47),"",'STB Models Tier 2'!D47)</f>
        <v/>
      </c>
      <c r="E47" s="17" t="str">
        <f>IF(ISBLANK('STB Models Tier 2'!E47),"",'STB Models Tier 2'!E47)</f>
        <v/>
      </c>
      <c r="F47" s="17" t="str">
        <f>IF(ISBLANK('STB Models Tier 2'!F47),"",'STB Models Tier 2'!F47)</f>
        <v/>
      </c>
      <c r="G47" s="17" t="str">
        <f>IF(ISBLANK('STB Models Tier 2'!G47),"",'STB Models Tier 2'!G47)</f>
        <v/>
      </c>
      <c r="H47" s="17" t="str">
        <f>IF(ISBLANK('STB Models Tier 2'!H47),"",'STB Models Tier 2'!H47)</f>
        <v/>
      </c>
      <c r="I47" s="17" t="str">
        <f>IF(ISBLANK('STB Models Tier 2'!I47),"",'STB Models Tier 2'!I47)</f>
        <v/>
      </c>
      <c r="J47" s="17" t="str">
        <f>IF(AND(NOT(ISBLANK('STB Models Tier 2'!J47)),NOT(ISBLANK(VLOOKUP($G47,'Tier 2 Allowances'!$A$2:$X$6,3,FALSE))),'STB Models Tier 2'!J47&lt;3), 'STB Models Tier 2'!J47*$J$2,"")</f>
        <v/>
      </c>
      <c r="K47" s="17" t="str">
        <f>IF(AND(NOT(ISBLANK('STB Models Tier 2'!K47)),NOT(ISBLANK(VLOOKUP($G47,'Tier 2 Allowances'!$A$2:$X$6,4,FALSE))),'STB Models Tier 2'!K47&lt;3), 'STB Models Tier 2'!K47*$K$2,"")</f>
        <v/>
      </c>
      <c r="L47" s="17" t="str">
        <f>IF(AND(NOT(ISBLANK('STB Models Tier 2'!L47)),NOT(ISBLANK(VLOOKUP($G47,'Tier 2 Allowances'!$A$2:$X$6,5,FALSE))),'STB Models Tier 2'!L47&lt;2), 'STB Models Tier 2'!L47*$L$2,"")</f>
        <v/>
      </c>
      <c r="M47" s="17" t="str">
        <f>IF(AND(NOT(ISBLANK('STB Models Tier 2'!M47)),OR('STB Models Tier 2'!N47=0,ISBLANK('STB Models Tier 2'!N47)),NOT(ISBLANK(VLOOKUP($G47,'Tier 2 Allowances'!$A$2:$X$6,6,FALSE))),'STB Models Tier 2'!M47&lt;2), 'STB Models Tier 2'!M47*$M$2,"")</f>
        <v/>
      </c>
      <c r="N47" s="17"/>
      <c r="O47" s="17" t="str">
        <f>IF(AND(NOT(ISBLANK('STB Models Tier 2'!O47)),NOT(ISBLANK(VLOOKUP($G47,'Tier 2 Allowances'!$A$2:$X$6,8,FALSE))),'STB Models Tier 2'!O47&lt;2), 'STB Models Tier 2'!O47*$O$2,"")</f>
        <v/>
      </c>
      <c r="P47" s="17" t="str">
        <f>IF(AND(NOT(ISBLANK('STB Models Tier 2'!P47)),OR(ISBLANK('STB Models Tier 2'!S47),'STB Models Tier 2'!S47=0),NOT(ISBLANK(VLOOKUP($G47,'Tier 2 Allowances'!$A$2:$X$6,9,FALSE))),'STB Models Tier 2'!P47&lt;2), 'STB Models Tier 2'!P47*$P$2,"")</f>
        <v/>
      </c>
      <c r="Q47" s="17" t="str">
        <f>IF(AND(NOT(ISBLANK('STB Models Tier 2'!Q47)),NOT(ISBLANK(VLOOKUP($G47,'Tier 2 Allowances'!$A$2:$X$6,10,FALSE))),'STB Models Tier 2'!Q47&lt;2), 'STB Models Tier 2'!Q47*$Q$2,"")</f>
        <v/>
      </c>
      <c r="R47" s="17" t="str">
        <f>IF(AND(NOT(ISBLANK('STB Models Tier 2'!R47)),OR(ISBLANK('STB Models Tier 2'!S47),'STB Models Tier 2'!S47=0),NOT(ISBLANK(VLOOKUP($G47,'Tier 2 Allowances'!$A$2:$X$6,11,FALSE))),'STB Models Tier 2'!R47&lt;2), 'STB Models Tier 2'!R47*$R$2,"")</f>
        <v/>
      </c>
      <c r="S47" s="17" t="str">
        <f>IF(AND(NOT(ISBLANK('STB Models Tier 2'!S47)),NOT(ISBLANK(VLOOKUP($G47,'Tier 2 Allowances'!$A$2:$X$6,12,FALSE))),'STB Models Tier 2'!S47&lt;2), 'STB Models Tier 2'!S47*$S$2,"")</f>
        <v/>
      </c>
      <c r="T47" s="17" t="str">
        <f>IF(AND(NOT(ISBLANK('STB Models Tier 2'!T47)),NOT(ISBLANK(VLOOKUP($G47,'Tier 2 Allowances'!$A$2:$X$6,13,FALSE))),'STB Models Tier 2'!T47&lt;2), 'STB Models Tier 2'!T47*$T$2,"")</f>
        <v/>
      </c>
      <c r="U47" s="17" t="str">
        <f>IF(AND(NOT(ISBLANK('STB Models Tier 2'!U47)),NOT(ISBLANK(VLOOKUP($G47,'Tier 2 Allowances'!$A$2:$X$6,14,FALSE))),'STB Models Tier 2'!U47&lt;2), 'STB Models Tier 2'!U47*$U$2,"")</f>
        <v/>
      </c>
      <c r="V47" s="17" t="str">
        <f>IF(AND(NOT(ISBLANK('STB Models Tier 2'!V47)),NOT(ISBLANK(VLOOKUP($G47,'Tier 2 Allowances'!$A$2:$X$6,15,FALSE))),'STB Models Tier 2'!V47&lt;2), 'STB Models Tier 2'!V47*$V$2,"")</f>
        <v/>
      </c>
      <c r="W47" s="17" t="str">
        <f>IF(AND(NOT(ISBLANK('STB Models Tier 2'!W47)),NOT(ISBLANK(VLOOKUP($G47,'Tier 2 Allowances'!$A$2:$X$6,16,FALSE))),'STB Models Tier 2'!W47&lt;6), 'STB Models Tier 2'!W47*$W$2,"")</f>
        <v/>
      </c>
      <c r="X47" s="17" t="str">
        <f>IF(AND(NOT(ISBLANK('STB Models Tier 2'!X47)),NOT(ISBLANK(VLOOKUP($G47,'Tier 2 Allowances'!$A$2:$X$6,17,FALSE))),'STB Models Tier 2'!X47&lt;2), 'STB Models Tier 2'!X47*$X$2,"")</f>
        <v/>
      </c>
      <c r="Y47" s="17" t="str">
        <f>IF(AND(NOT(ISBLANK('STB Models Tier 2'!Y47)),NOT(ISBLANK(VLOOKUP($G47,'Tier 2 Allowances'!$A$2:$X$6,18,FALSE))),'STB Models Tier 2'!Y47&lt;11), 'STB Models Tier 2'!Y47*$Y$2,"")</f>
        <v/>
      </c>
      <c r="Z47" s="17" t="str">
        <f>IF(AND(NOT(ISBLANK('STB Models Tier 2'!Z47)),NOT(ISBLANK(VLOOKUP($G47,'Tier 2 Allowances'!$A$2:$X$6,19,FALSE))),'STB Models Tier 2'!Z47&lt;11), 'STB Models Tier 2'!Z47*$Z$2,"")</f>
        <v/>
      </c>
      <c r="AA47" s="17" t="str">
        <f>IF(AND(NOT(ISBLANK('STB Models Tier 2'!AA47)),OR(ISBLANK('STB Models Tier 2'!AB47),'STB Models Tier 2'!AB47=0),NOT(ISBLANK(VLOOKUP($G47,'Tier 2 Allowances'!$A$2:$X$6,20,FALSE))),'STB Models Tier 2'!AA47&lt;2), 'STB Models Tier 2'!AA47*$AA$2,"")</f>
        <v/>
      </c>
      <c r="AB47" s="17" t="str">
        <f>IF(AND(NOT(ISBLANK('STB Models Tier 2'!AB47)),NOT(ISBLANK(VLOOKUP($G47,'Tier 2 Allowances'!$A$2:$X$6,21,FALSE))),'STB Models Tier 2'!AB47&lt;2), 'STB Models Tier 2'!AB47*$AB$2,"")</f>
        <v/>
      </c>
      <c r="AC47" s="17" t="str">
        <f>IF(AND(NOT(ISBLANK('STB Models Tier 2'!AC47)),NOT(ISBLANK(VLOOKUP($G47,'Tier 2 Allowances'!$A$2:$X$6,22,FALSE))),'STB Models Tier 2'!AC47&lt;2), 'STB Models Tier 2'!AC47*$AC$2,"")</f>
        <v/>
      </c>
      <c r="AD47" s="17" t="str">
        <f>IF(AND(NOT(ISBLANK('STB Models Tier 2'!AD47)),NOT(ISBLANK(VLOOKUP($G47,'Tier 2 Allowances'!$A$2:$X$6,23,FALSE))),'STB Models Tier 2'!AD47&lt;2), 'STB Models Tier 2'!AD47*$AD$2,"")</f>
        <v/>
      </c>
      <c r="AE47" s="17" t="str">
        <f>IF(AND(NOT(ISBLANK('STB Models Tier 2'!AE47)),NOT(ISBLANK(VLOOKUP($G47,'Tier 2 Allowances'!$A$2:$X$6,24,FALSE))),'STB Models Tier 2'!AE47&lt;2), 'STB Models Tier 2'!AE47*$AE$2,"")</f>
        <v/>
      </c>
      <c r="AF47" s="76" t="str">
        <f>IF(ISBLANK('STB Models Tier 2'!AF47),"",'STB Models Tier 2'!AF47)</f>
        <v/>
      </c>
      <c r="AG47" s="18" t="str">
        <f>IF(ISBLANK('STB Models Tier 2'!AG47),"",'STB Models Tier 2'!AG47)</f>
        <v/>
      </c>
      <c r="AH47" s="18" t="str">
        <f>IF(ISBLANK('STB Models Tier 2'!AH47),"",'STB Models Tier 2'!AH47)</f>
        <v/>
      </c>
      <c r="AI47" s="18" t="str">
        <f>IF(ISBLANK('STB Models Tier 2'!AI47),"",'STB Models Tier 2'!AI47)</f>
        <v/>
      </c>
      <c r="AJ47" s="18" t="str">
        <f>IF(ISBLANK('STB Models Tier 2'!AJ47),"",'STB Models Tier 2'!AJ47)</f>
        <v/>
      </c>
      <c r="AK47" s="18" t="str">
        <f>IF(ISBLANK('STB Models Tier 2'!AK47),"",'STB Models Tier 2'!AK47)</f>
        <v/>
      </c>
      <c r="AL47" s="18" t="str">
        <f>IF(ISBLANK('STB Models Tier 2'!G47),"",IF(ISBLANK('STB Models Tier 2'!H47), 14, 7-(4-$H47)/2))</f>
        <v/>
      </c>
      <c r="AM47" s="18" t="str">
        <f>IF(ISBLANK('STB Models Tier 2'!G47),"",IF(ISBLANK('STB Models Tier 2'!I47),10,(10-I47)))</f>
        <v/>
      </c>
      <c r="AN47" s="18" t="str">
        <f>IF(ISBLANK('STB Models Tier 2'!G47),"",IF(ISBLANK('STB Models Tier 2'!H47),0,7+(4-H47)/2))</f>
        <v/>
      </c>
      <c r="AO47" s="18" t="str">
        <f>IF(ISBLANK('STB Models Tier 2'!G47),"",'STB Models Tier 2'!I47)</f>
        <v/>
      </c>
      <c r="AP47" s="18" t="str">
        <f>IF(ISBLANK('STB Models Tier 2'!G47),"",(IF(OR(AND(NOT(ISBLANK('STB Models Tier 2'!H47)),ISBLANK('STB Models Tier 2'!AI47)),AND(NOT(ISBLANK('STB Models Tier 2'!I47)),ISBLANK('STB Models Tier 2'!AJ47)),ISBLANK('STB Models Tier 2'!AH47)),"Incomplete",0.365*('STB Models Tier 2'!AG47*AL47+'STB Models Tier 2'!AH47*AM47+'STB Models Tier 2'!AI47*AN47+'STB Models Tier 2'!AJ47*AO47))))</f>
        <v/>
      </c>
      <c r="AQ47" s="17" t="str">
        <f>IF(ISBLANK('STB Models Tier 2'!G47),"",VLOOKUP(G47,'Tier 2 Allowances'!$A$2:$B$6,2,FALSE)+SUM($J47:$AE47))</f>
        <v/>
      </c>
      <c r="AR47" s="76" t="str">
        <f>IF(ISBLANK('STB Models Tier 2'!G47),"",AQ47+'STB Models Tier 2'!AF47)</f>
        <v/>
      </c>
      <c r="AS47" s="76" t="str">
        <f t="shared" si="0"/>
        <v/>
      </c>
      <c r="AT47" s="111" t="str">
        <f>IF(ISBLANK('STB Models Tier 2'!AP47),"",'STB Models Tier 2'!AP47)</f>
        <v/>
      </c>
    </row>
    <row r="48" spans="1:46" ht="16" x14ac:dyDescent="0.2">
      <c r="A48" s="76" t="str">
        <f>IF(ISBLANK('STB Models Tier 2'!A48),"",'STB Models Tier 2'!A48)</f>
        <v/>
      </c>
      <c r="B48" s="17" t="str">
        <f>IF(ISBLANK('STB Models Tier 2'!B48),"",'STB Models Tier 2'!B48)</f>
        <v/>
      </c>
      <c r="C48" s="17" t="str">
        <f>IF(ISBLANK('STB Models Tier 2'!C48),"",'STB Models Tier 2'!C48)</f>
        <v/>
      </c>
      <c r="D48" s="17" t="str">
        <f>IF(ISBLANK('STB Models Tier 2'!D48),"",'STB Models Tier 2'!D48)</f>
        <v/>
      </c>
      <c r="E48" s="17" t="str">
        <f>IF(ISBLANK('STB Models Tier 2'!E48),"",'STB Models Tier 2'!E48)</f>
        <v/>
      </c>
      <c r="F48" s="17" t="str">
        <f>IF(ISBLANK('STB Models Tier 2'!F48),"",'STB Models Tier 2'!F48)</f>
        <v/>
      </c>
      <c r="G48" s="17" t="str">
        <f>IF(ISBLANK('STB Models Tier 2'!G48),"",'STB Models Tier 2'!G48)</f>
        <v/>
      </c>
      <c r="H48" s="17" t="str">
        <f>IF(ISBLANK('STB Models Tier 2'!H48),"",'STB Models Tier 2'!H48)</f>
        <v/>
      </c>
      <c r="I48" s="17" t="str">
        <f>IF(ISBLANK('STB Models Tier 2'!I48),"",'STB Models Tier 2'!I48)</f>
        <v/>
      </c>
      <c r="J48" s="17" t="str">
        <f>IF(AND(NOT(ISBLANK('STB Models Tier 2'!J48)),NOT(ISBLANK(VLOOKUP($G48,'Tier 2 Allowances'!$A$2:$X$6,3,FALSE))),'STB Models Tier 2'!J48&lt;3), 'STB Models Tier 2'!J48*$J$2,"")</f>
        <v/>
      </c>
      <c r="K48" s="17" t="str">
        <f>IF(AND(NOT(ISBLANK('STB Models Tier 2'!K48)),NOT(ISBLANK(VLOOKUP($G48,'Tier 2 Allowances'!$A$2:$X$6,4,FALSE))),'STB Models Tier 2'!K48&lt;3), 'STB Models Tier 2'!K48*$K$2,"")</f>
        <v/>
      </c>
      <c r="L48" s="17" t="str">
        <f>IF(AND(NOT(ISBLANK('STB Models Tier 2'!L48)),NOT(ISBLANK(VLOOKUP($G48,'Tier 2 Allowances'!$A$2:$X$6,5,FALSE))),'STB Models Tier 2'!L48&lt;2), 'STB Models Tier 2'!L48*$L$2,"")</f>
        <v/>
      </c>
      <c r="M48" s="17" t="str">
        <f>IF(AND(NOT(ISBLANK('STB Models Tier 2'!M48)),OR('STB Models Tier 2'!N48=0,ISBLANK('STB Models Tier 2'!N48)),NOT(ISBLANK(VLOOKUP($G48,'Tier 2 Allowances'!$A$2:$X$6,6,FALSE))),'STB Models Tier 2'!M48&lt;2), 'STB Models Tier 2'!M48*$M$2,"")</f>
        <v/>
      </c>
      <c r="N48" s="17"/>
      <c r="O48" s="17" t="str">
        <f>IF(AND(NOT(ISBLANK('STB Models Tier 2'!O48)),NOT(ISBLANK(VLOOKUP($G48,'Tier 2 Allowances'!$A$2:$X$6,8,FALSE))),'STB Models Tier 2'!O48&lt;2), 'STB Models Tier 2'!O48*$O$2,"")</f>
        <v/>
      </c>
      <c r="P48" s="17" t="str">
        <f>IF(AND(NOT(ISBLANK('STB Models Tier 2'!P48)),OR(ISBLANK('STB Models Tier 2'!S48),'STB Models Tier 2'!S48=0),NOT(ISBLANK(VLOOKUP($G48,'Tier 2 Allowances'!$A$2:$X$6,9,FALSE))),'STB Models Tier 2'!P48&lt;2), 'STB Models Tier 2'!P48*$P$2,"")</f>
        <v/>
      </c>
      <c r="Q48" s="17" t="str">
        <f>IF(AND(NOT(ISBLANK('STB Models Tier 2'!Q48)),NOT(ISBLANK(VLOOKUP($G48,'Tier 2 Allowances'!$A$2:$X$6,10,FALSE))),'STB Models Tier 2'!Q48&lt;2), 'STB Models Tier 2'!Q48*$Q$2,"")</f>
        <v/>
      </c>
      <c r="R48" s="17" t="str">
        <f>IF(AND(NOT(ISBLANK('STB Models Tier 2'!R48)),OR(ISBLANK('STB Models Tier 2'!S48),'STB Models Tier 2'!S48=0),NOT(ISBLANK(VLOOKUP($G48,'Tier 2 Allowances'!$A$2:$X$6,11,FALSE))),'STB Models Tier 2'!R48&lt;2), 'STB Models Tier 2'!R48*$R$2,"")</f>
        <v/>
      </c>
      <c r="S48" s="17" t="str">
        <f>IF(AND(NOT(ISBLANK('STB Models Tier 2'!S48)),NOT(ISBLANK(VLOOKUP($G48,'Tier 2 Allowances'!$A$2:$X$6,12,FALSE))),'STB Models Tier 2'!S48&lt;2), 'STB Models Tier 2'!S48*$S$2,"")</f>
        <v/>
      </c>
      <c r="T48" s="17" t="str">
        <f>IF(AND(NOT(ISBLANK('STB Models Tier 2'!T48)),NOT(ISBLANK(VLOOKUP($G48,'Tier 2 Allowances'!$A$2:$X$6,13,FALSE))),'STB Models Tier 2'!T48&lt;2), 'STB Models Tier 2'!T48*$T$2,"")</f>
        <v/>
      </c>
      <c r="U48" s="17" t="str">
        <f>IF(AND(NOT(ISBLANK('STB Models Tier 2'!U48)),NOT(ISBLANK(VLOOKUP($G48,'Tier 2 Allowances'!$A$2:$X$6,14,FALSE))),'STB Models Tier 2'!U48&lt;2), 'STB Models Tier 2'!U48*$U$2,"")</f>
        <v/>
      </c>
      <c r="V48" s="17" t="str">
        <f>IF(AND(NOT(ISBLANK('STB Models Tier 2'!V48)),NOT(ISBLANK(VLOOKUP($G48,'Tier 2 Allowances'!$A$2:$X$6,15,FALSE))),'STB Models Tier 2'!V48&lt;2), 'STB Models Tier 2'!V48*$V$2,"")</f>
        <v/>
      </c>
      <c r="W48" s="17" t="str">
        <f>IF(AND(NOT(ISBLANK('STB Models Tier 2'!W48)),NOT(ISBLANK(VLOOKUP($G48,'Tier 2 Allowances'!$A$2:$X$6,16,FALSE))),'STB Models Tier 2'!W48&lt;6), 'STB Models Tier 2'!W48*$W$2,"")</f>
        <v/>
      </c>
      <c r="X48" s="17" t="str">
        <f>IF(AND(NOT(ISBLANK('STB Models Tier 2'!X48)),NOT(ISBLANK(VLOOKUP($G48,'Tier 2 Allowances'!$A$2:$X$6,17,FALSE))),'STB Models Tier 2'!X48&lt;2), 'STB Models Tier 2'!X48*$X$2,"")</f>
        <v/>
      </c>
      <c r="Y48" s="17" t="str">
        <f>IF(AND(NOT(ISBLANK('STB Models Tier 2'!Y48)),NOT(ISBLANK(VLOOKUP($G48,'Tier 2 Allowances'!$A$2:$X$6,18,FALSE))),'STB Models Tier 2'!Y48&lt;11), 'STB Models Tier 2'!Y48*$Y$2,"")</f>
        <v/>
      </c>
      <c r="Z48" s="17" t="str">
        <f>IF(AND(NOT(ISBLANK('STB Models Tier 2'!Z48)),NOT(ISBLANK(VLOOKUP($G48,'Tier 2 Allowances'!$A$2:$X$6,19,FALSE))),'STB Models Tier 2'!Z48&lt;11), 'STB Models Tier 2'!Z48*$Z$2,"")</f>
        <v/>
      </c>
      <c r="AA48" s="17" t="str">
        <f>IF(AND(NOT(ISBLANK('STB Models Tier 2'!AA48)),OR(ISBLANK('STB Models Tier 2'!AB48),'STB Models Tier 2'!AB48=0),NOT(ISBLANK(VLOOKUP($G48,'Tier 2 Allowances'!$A$2:$X$6,20,FALSE))),'STB Models Tier 2'!AA48&lt;2), 'STB Models Tier 2'!AA48*$AA$2,"")</f>
        <v/>
      </c>
      <c r="AB48" s="17" t="str">
        <f>IF(AND(NOT(ISBLANK('STB Models Tier 2'!AB48)),NOT(ISBLANK(VLOOKUP($G48,'Tier 2 Allowances'!$A$2:$X$6,21,FALSE))),'STB Models Tier 2'!AB48&lt;2), 'STB Models Tier 2'!AB48*$AB$2,"")</f>
        <v/>
      </c>
      <c r="AC48" s="17" t="str">
        <f>IF(AND(NOT(ISBLANK('STB Models Tier 2'!AC48)),NOT(ISBLANK(VLOOKUP($G48,'Tier 2 Allowances'!$A$2:$X$6,22,FALSE))),'STB Models Tier 2'!AC48&lt;2), 'STB Models Tier 2'!AC48*$AC$2,"")</f>
        <v/>
      </c>
      <c r="AD48" s="17" t="str">
        <f>IF(AND(NOT(ISBLANK('STB Models Tier 2'!AD48)),NOT(ISBLANK(VLOOKUP($G48,'Tier 2 Allowances'!$A$2:$X$6,23,FALSE))),'STB Models Tier 2'!AD48&lt;2), 'STB Models Tier 2'!AD48*$AD$2,"")</f>
        <v/>
      </c>
      <c r="AE48" s="17" t="str">
        <f>IF(AND(NOT(ISBLANK('STB Models Tier 2'!AE48)),NOT(ISBLANK(VLOOKUP($G48,'Tier 2 Allowances'!$A$2:$X$6,24,FALSE))),'STB Models Tier 2'!AE48&lt;2), 'STB Models Tier 2'!AE48*$AE$2,"")</f>
        <v/>
      </c>
      <c r="AF48" s="76" t="str">
        <f>IF(ISBLANK('STB Models Tier 2'!AF48),"",'STB Models Tier 2'!AF48)</f>
        <v/>
      </c>
      <c r="AG48" s="18" t="str">
        <f>IF(ISBLANK('STB Models Tier 2'!AG48),"",'STB Models Tier 2'!AG48)</f>
        <v/>
      </c>
      <c r="AH48" s="18" t="str">
        <f>IF(ISBLANK('STB Models Tier 2'!AH48),"",'STB Models Tier 2'!AH48)</f>
        <v/>
      </c>
      <c r="AI48" s="18" t="str">
        <f>IF(ISBLANK('STB Models Tier 2'!AI48),"",'STB Models Tier 2'!AI48)</f>
        <v/>
      </c>
      <c r="AJ48" s="18" t="str">
        <f>IF(ISBLANK('STB Models Tier 2'!AJ48),"",'STB Models Tier 2'!AJ48)</f>
        <v/>
      </c>
      <c r="AK48" s="18" t="str">
        <f>IF(ISBLANK('STB Models Tier 2'!AK48),"",'STB Models Tier 2'!AK48)</f>
        <v/>
      </c>
      <c r="AL48" s="18" t="str">
        <f>IF(ISBLANK('STB Models Tier 2'!G48),"",IF(ISBLANK('STB Models Tier 2'!H48), 14, 7-(4-$H48)/2))</f>
        <v/>
      </c>
      <c r="AM48" s="18" t="str">
        <f>IF(ISBLANK('STB Models Tier 2'!G48),"",IF(ISBLANK('STB Models Tier 2'!I48),10,(10-I48)))</f>
        <v/>
      </c>
      <c r="AN48" s="18" t="str">
        <f>IF(ISBLANK('STB Models Tier 2'!G48),"",IF(ISBLANK('STB Models Tier 2'!H48),0,7+(4-H48)/2))</f>
        <v/>
      </c>
      <c r="AO48" s="18" t="str">
        <f>IF(ISBLANK('STB Models Tier 2'!G48),"",'STB Models Tier 2'!I48)</f>
        <v/>
      </c>
      <c r="AP48" s="18" t="str">
        <f>IF(ISBLANK('STB Models Tier 2'!G48),"",(IF(OR(AND(NOT(ISBLANK('STB Models Tier 2'!H48)),ISBLANK('STB Models Tier 2'!AI48)),AND(NOT(ISBLANK('STB Models Tier 2'!I48)),ISBLANK('STB Models Tier 2'!AJ48)),ISBLANK('STB Models Tier 2'!AH48)),"Incomplete",0.365*('STB Models Tier 2'!AG48*AL48+'STB Models Tier 2'!AH48*AM48+'STB Models Tier 2'!AI48*AN48+'STB Models Tier 2'!AJ48*AO48))))</f>
        <v/>
      </c>
      <c r="AQ48" s="17" t="str">
        <f>IF(ISBLANK('STB Models Tier 2'!G48),"",VLOOKUP(G48,'Tier 2 Allowances'!$A$2:$B$6,2,FALSE)+SUM($J48:$AE48))</f>
        <v/>
      </c>
      <c r="AR48" s="76" t="str">
        <f>IF(ISBLANK('STB Models Tier 2'!G48),"",AQ48+'STB Models Tier 2'!AF48)</f>
        <v/>
      </c>
      <c r="AS48" s="76" t="str">
        <f t="shared" si="0"/>
        <v/>
      </c>
      <c r="AT48" s="111" t="str">
        <f>IF(ISBLANK('STB Models Tier 2'!AP48),"",'STB Models Tier 2'!AP48)</f>
        <v/>
      </c>
    </row>
    <row r="49" spans="1:46" ht="16" x14ac:dyDescent="0.2">
      <c r="A49" s="76" t="str">
        <f>IF(ISBLANK('STB Models Tier 2'!A49),"",'STB Models Tier 2'!A49)</f>
        <v/>
      </c>
      <c r="B49" s="17" t="str">
        <f>IF(ISBLANK('STB Models Tier 2'!B49),"",'STB Models Tier 2'!B49)</f>
        <v/>
      </c>
      <c r="C49" s="17" t="str">
        <f>IF(ISBLANK('STB Models Tier 2'!C49),"",'STB Models Tier 2'!C49)</f>
        <v/>
      </c>
      <c r="D49" s="17" t="str">
        <f>IF(ISBLANK('STB Models Tier 2'!D49),"",'STB Models Tier 2'!D49)</f>
        <v/>
      </c>
      <c r="E49" s="17" t="str">
        <f>IF(ISBLANK('STB Models Tier 2'!E49),"",'STB Models Tier 2'!E49)</f>
        <v/>
      </c>
      <c r="F49" s="17" t="str">
        <f>IF(ISBLANK('STB Models Tier 2'!F49),"",'STB Models Tier 2'!F49)</f>
        <v/>
      </c>
      <c r="G49" s="17" t="str">
        <f>IF(ISBLANK('STB Models Tier 2'!G49),"",'STB Models Tier 2'!G49)</f>
        <v/>
      </c>
      <c r="H49" s="17" t="str">
        <f>IF(ISBLANK('STB Models Tier 2'!H49),"",'STB Models Tier 2'!H49)</f>
        <v/>
      </c>
      <c r="I49" s="17" t="str">
        <f>IF(ISBLANK('STB Models Tier 2'!I49),"",'STB Models Tier 2'!I49)</f>
        <v/>
      </c>
      <c r="J49" s="17" t="str">
        <f>IF(AND(NOT(ISBLANK('STB Models Tier 2'!J49)),NOT(ISBLANK(VLOOKUP($G49,'Tier 2 Allowances'!$A$2:$X$6,3,FALSE))),'STB Models Tier 2'!J49&lt;3), 'STB Models Tier 2'!J49*$J$2,"")</f>
        <v/>
      </c>
      <c r="K49" s="17" t="str">
        <f>IF(AND(NOT(ISBLANK('STB Models Tier 2'!K49)),NOT(ISBLANK(VLOOKUP($G49,'Tier 2 Allowances'!$A$2:$X$6,4,FALSE))),'STB Models Tier 2'!K49&lt;3), 'STB Models Tier 2'!K49*$K$2,"")</f>
        <v/>
      </c>
      <c r="L49" s="17" t="str">
        <f>IF(AND(NOT(ISBLANK('STB Models Tier 2'!L49)),NOT(ISBLANK(VLOOKUP($G49,'Tier 2 Allowances'!$A$2:$X$6,5,FALSE))),'STB Models Tier 2'!L49&lt;2), 'STB Models Tier 2'!L49*$L$2,"")</f>
        <v/>
      </c>
      <c r="M49" s="17" t="str">
        <f>IF(AND(NOT(ISBLANK('STB Models Tier 2'!M49)),OR('STB Models Tier 2'!N49=0,ISBLANK('STB Models Tier 2'!N49)),NOT(ISBLANK(VLOOKUP($G49,'Tier 2 Allowances'!$A$2:$X$6,6,FALSE))),'STB Models Tier 2'!M49&lt;2), 'STB Models Tier 2'!M49*$M$2,"")</f>
        <v/>
      </c>
      <c r="N49" s="17"/>
      <c r="O49" s="17" t="str">
        <f>IF(AND(NOT(ISBLANK('STB Models Tier 2'!O49)),NOT(ISBLANK(VLOOKUP($G49,'Tier 2 Allowances'!$A$2:$X$6,8,FALSE))),'STB Models Tier 2'!O49&lt;2), 'STB Models Tier 2'!O49*$O$2,"")</f>
        <v/>
      </c>
      <c r="P49" s="17" t="str">
        <f>IF(AND(NOT(ISBLANK('STB Models Tier 2'!P49)),OR(ISBLANK('STB Models Tier 2'!S49),'STB Models Tier 2'!S49=0),NOT(ISBLANK(VLOOKUP($G49,'Tier 2 Allowances'!$A$2:$X$6,9,FALSE))),'STB Models Tier 2'!P49&lt;2), 'STB Models Tier 2'!P49*$P$2,"")</f>
        <v/>
      </c>
      <c r="Q49" s="17" t="str">
        <f>IF(AND(NOT(ISBLANK('STB Models Tier 2'!Q49)),NOT(ISBLANK(VLOOKUP($G49,'Tier 2 Allowances'!$A$2:$X$6,10,FALSE))),'STB Models Tier 2'!Q49&lt;2), 'STB Models Tier 2'!Q49*$Q$2,"")</f>
        <v/>
      </c>
      <c r="R49" s="17" t="str">
        <f>IF(AND(NOT(ISBLANK('STB Models Tier 2'!R49)),OR(ISBLANK('STB Models Tier 2'!S49),'STB Models Tier 2'!S49=0),NOT(ISBLANK(VLOOKUP($G49,'Tier 2 Allowances'!$A$2:$X$6,11,FALSE))),'STB Models Tier 2'!R49&lt;2), 'STB Models Tier 2'!R49*$R$2,"")</f>
        <v/>
      </c>
      <c r="S49" s="17" t="str">
        <f>IF(AND(NOT(ISBLANK('STB Models Tier 2'!S49)),NOT(ISBLANK(VLOOKUP($G49,'Tier 2 Allowances'!$A$2:$X$6,12,FALSE))),'STB Models Tier 2'!S49&lt;2), 'STB Models Tier 2'!S49*$S$2,"")</f>
        <v/>
      </c>
      <c r="T49" s="17" t="str">
        <f>IF(AND(NOT(ISBLANK('STB Models Tier 2'!T49)),NOT(ISBLANK(VLOOKUP($G49,'Tier 2 Allowances'!$A$2:$X$6,13,FALSE))),'STB Models Tier 2'!T49&lt;2), 'STB Models Tier 2'!T49*$T$2,"")</f>
        <v/>
      </c>
      <c r="U49" s="17" t="str">
        <f>IF(AND(NOT(ISBLANK('STB Models Tier 2'!U49)),NOT(ISBLANK(VLOOKUP($G49,'Tier 2 Allowances'!$A$2:$X$6,14,FALSE))),'STB Models Tier 2'!U49&lt;2), 'STB Models Tier 2'!U49*$U$2,"")</f>
        <v/>
      </c>
      <c r="V49" s="17" t="str">
        <f>IF(AND(NOT(ISBLANK('STB Models Tier 2'!V49)),NOT(ISBLANK(VLOOKUP($G49,'Tier 2 Allowances'!$A$2:$X$6,15,FALSE))),'STB Models Tier 2'!V49&lt;2), 'STB Models Tier 2'!V49*$V$2,"")</f>
        <v/>
      </c>
      <c r="W49" s="17" t="str">
        <f>IF(AND(NOT(ISBLANK('STB Models Tier 2'!W49)),NOT(ISBLANK(VLOOKUP($G49,'Tier 2 Allowances'!$A$2:$X$6,16,FALSE))),'STB Models Tier 2'!W49&lt;6), 'STB Models Tier 2'!W49*$W$2,"")</f>
        <v/>
      </c>
      <c r="X49" s="17" t="str">
        <f>IF(AND(NOT(ISBLANK('STB Models Tier 2'!X49)),NOT(ISBLANK(VLOOKUP($G49,'Tier 2 Allowances'!$A$2:$X$6,17,FALSE))),'STB Models Tier 2'!X49&lt;2), 'STB Models Tier 2'!X49*$X$2,"")</f>
        <v/>
      </c>
      <c r="Y49" s="17" t="str">
        <f>IF(AND(NOT(ISBLANK('STB Models Tier 2'!Y49)),NOT(ISBLANK(VLOOKUP($G49,'Tier 2 Allowances'!$A$2:$X$6,18,FALSE))),'STB Models Tier 2'!Y49&lt;11), 'STB Models Tier 2'!Y49*$Y$2,"")</f>
        <v/>
      </c>
      <c r="Z49" s="17" t="str">
        <f>IF(AND(NOT(ISBLANK('STB Models Tier 2'!Z49)),NOT(ISBLANK(VLOOKUP($G49,'Tier 2 Allowances'!$A$2:$X$6,19,FALSE))),'STB Models Tier 2'!Z49&lt;11), 'STB Models Tier 2'!Z49*$Z$2,"")</f>
        <v/>
      </c>
      <c r="AA49" s="17" t="str">
        <f>IF(AND(NOT(ISBLANK('STB Models Tier 2'!AA49)),OR(ISBLANK('STB Models Tier 2'!AB49),'STB Models Tier 2'!AB49=0),NOT(ISBLANK(VLOOKUP($G49,'Tier 2 Allowances'!$A$2:$X$6,20,FALSE))),'STB Models Tier 2'!AA49&lt;2), 'STB Models Tier 2'!AA49*$AA$2,"")</f>
        <v/>
      </c>
      <c r="AB49" s="17" t="str">
        <f>IF(AND(NOT(ISBLANK('STB Models Tier 2'!AB49)),NOT(ISBLANK(VLOOKUP($G49,'Tier 2 Allowances'!$A$2:$X$6,21,FALSE))),'STB Models Tier 2'!AB49&lt;2), 'STB Models Tier 2'!AB49*$AB$2,"")</f>
        <v/>
      </c>
      <c r="AC49" s="17" t="str">
        <f>IF(AND(NOT(ISBLANK('STB Models Tier 2'!AC49)),NOT(ISBLANK(VLOOKUP($G49,'Tier 2 Allowances'!$A$2:$X$6,22,FALSE))),'STB Models Tier 2'!AC49&lt;2), 'STB Models Tier 2'!AC49*$AC$2,"")</f>
        <v/>
      </c>
      <c r="AD49" s="17" t="str">
        <f>IF(AND(NOT(ISBLANK('STB Models Tier 2'!AD49)),NOT(ISBLANK(VLOOKUP($G49,'Tier 2 Allowances'!$A$2:$X$6,23,FALSE))),'STB Models Tier 2'!AD49&lt;2), 'STB Models Tier 2'!AD49*$AD$2,"")</f>
        <v/>
      </c>
      <c r="AE49" s="17" t="str">
        <f>IF(AND(NOT(ISBLANK('STB Models Tier 2'!AE49)),NOT(ISBLANK(VLOOKUP($G49,'Tier 2 Allowances'!$A$2:$X$6,24,FALSE))),'STB Models Tier 2'!AE49&lt;2), 'STB Models Tier 2'!AE49*$AE$2,"")</f>
        <v/>
      </c>
      <c r="AF49" s="76" t="str">
        <f>IF(ISBLANK('STB Models Tier 2'!AF49),"",'STB Models Tier 2'!AF49)</f>
        <v/>
      </c>
      <c r="AG49" s="18" t="str">
        <f>IF(ISBLANK('STB Models Tier 2'!AG49),"",'STB Models Tier 2'!AG49)</f>
        <v/>
      </c>
      <c r="AH49" s="18" t="str">
        <f>IF(ISBLANK('STB Models Tier 2'!AH49),"",'STB Models Tier 2'!AH49)</f>
        <v/>
      </c>
      <c r="AI49" s="18" t="str">
        <f>IF(ISBLANK('STB Models Tier 2'!AI49),"",'STB Models Tier 2'!AI49)</f>
        <v/>
      </c>
      <c r="AJ49" s="18" t="str">
        <f>IF(ISBLANK('STB Models Tier 2'!AJ49),"",'STB Models Tier 2'!AJ49)</f>
        <v/>
      </c>
      <c r="AK49" s="18" t="str">
        <f>IF(ISBLANK('STB Models Tier 2'!AK49),"",'STB Models Tier 2'!AK49)</f>
        <v/>
      </c>
      <c r="AL49" s="18" t="str">
        <f>IF(ISBLANK('STB Models Tier 2'!G49),"",IF(ISBLANK('STB Models Tier 2'!H49), 14, 7-(4-$H49)/2))</f>
        <v/>
      </c>
      <c r="AM49" s="18" t="str">
        <f>IF(ISBLANK('STB Models Tier 2'!G49),"",IF(ISBLANK('STB Models Tier 2'!I49),10,(10-I49)))</f>
        <v/>
      </c>
      <c r="AN49" s="18" t="str">
        <f>IF(ISBLANK('STB Models Tier 2'!G49),"",IF(ISBLANK('STB Models Tier 2'!H49),0,7+(4-H49)/2))</f>
        <v/>
      </c>
      <c r="AO49" s="18" t="str">
        <f>IF(ISBLANK('STB Models Tier 2'!G49),"",'STB Models Tier 2'!I49)</f>
        <v/>
      </c>
      <c r="AP49" s="18" t="str">
        <f>IF(ISBLANK('STB Models Tier 2'!G49),"",(IF(OR(AND(NOT(ISBLANK('STB Models Tier 2'!H49)),ISBLANK('STB Models Tier 2'!AI49)),AND(NOT(ISBLANK('STB Models Tier 2'!I49)),ISBLANK('STB Models Tier 2'!AJ49)),ISBLANK('STB Models Tier 2'!AH49)),"Incomplete",0.365*('STB Models Tier 2'!AG49*AL49+'STB Models Tier 2'!AH49*AM49+'STB Models Tier 2'!AI49*AN49+'STB Models Tier 2'!AJ49*AO49))))</f>
        <v/>
      </c>
      <c r="AQ49" s="17" t="str">
        <f>IF(ISBLANK('STB Models Tier 2'!G49),"",VLOOKUP(G49,'Tier 2 Allowances'!$A$2:$B$6,2,FALSE)+SUM($J49:$AE49))</f>
        <v/>
      </c>
      <c r="AR49" s="76" t="str">
        <f>IF(ISBLANK('STB Models Tier 2'!G49),"",AQ49+'STB Models Tier 2'!AF49)</f>
        <v/>
      </c>
      <c r="AS49" s="76" t="str">
        <f t="shared" si="0"/>
        <v/>
      </c>
      <c r="AT49" s="111" t="str">
        <f>IF(ISBLANK('STB Models Tier 2'!AP49),"",'STB Models Tier 2'!AP49)</f>
        <v/>
      </c>
    </row>
    <row r="50" spans="1:46" ht="16" x14ac:dyDescent="0.2">
      <c r="A50" s="76" t="str">
        <f>IF(ISBLANK('STB Models Tier 2'!A50),"",'STB Models Tier 2'!A50)</f>
        <v/>
      </c>
      <c r="B50" s="17" t="str">
        <f>IF(ISBLANK('STB Models Tier 2'!B50),"",'STB Models Tier 2'!B50)</f>
        <v/>
      </c>
      <c r="C50" s="17" t="str">
        <f>IF(ISBLANK('STB Models Tier 2'!C50),"",'STB Models Tier 2'!C50)</f>
        <v/>
      </c>
      <c r="D50" s="17" t="str">
        <f>IF(ISBLANK('STB Models Tier 2'!D50),"",'STB Models Tier 2'!D50)</f>
        <v/>
      </c>
      <c r="E50" s="17" t="str">
        <f>IF(ISBLANK('STB Models Tier 2'!E50),"",'STB Models Tier 2'!E50)</f>
        <v/>
      </c>
      <c r="F50" s="17" t="str">
        <f>IF(ISBLANK('STB Models Tier 2'!F50),"",'STB Models Tier 2'!F50)</f>
        <v/>
      </c>
      <c r="G50" s="17" t="str">
        <f>IF(ISBLANK('STB Models Tier 2'!G50),"",'STB Models Tier 2'!G50)</f>
        <v/>
      </c>
      <c r="H50" s="17" t="str">
        <f>IF(ISBLANK('STB Models Tier 2'!H50),"",'STB Models Tier 2'!H50)</f>
        <v/>
      </c>
      <c r="I50" s="17" t="str">
        <f>IF(ISBLANK('STB Models Tier 2'!I50),"",'STB Models Tier 2'!I50)</f>
        <v/>
      </c>
      <c r="J50" s="17" t="str">
        <f>IF(AND(NOT(ISBLANK('STB Models Tier 2'!J50)),NOT(ISBLANK(VLOOKUP($G50,'Tier 2 Allowances'!$A$2:$X$6,3,FALSE))),'STB Models Tier 2'!J50&lt;3), 'STB Models Tier 2'!J50*$J$2,"")</f>
        <v/>
      </c>
      <c r="K50" s="17" t="str">
        <f>IF(AND(NOT(ISBLANK('STB Models Tier 2'!K50)),NOT(ISBLANK(VLOOKUP($G50,'Tier 2 Allowances'!$A$2:$X$6,4,FALSE))),'STB Models Tier 2'!K50&lt;3), 'STB Models Tier 2'!K50*$K$2,"")</f>
        <v/>
      </c>
      <c r="L50" s="17" t="str">
        <f>IF(AND(NOT(ISBLANK('STB Models Tier 2'!L50)),NOT(ISBLANK(VLOOKUP($G50,'Tier 2 Allowances'!$A$2:$X$6,5,FALSE))),'STB Models Tier 2'!L50&lt;2), 'STB Models Tier 2'!L50*$L$2,"")</f>
        <v/>
      </c>
      <c r="M50" s="17" t="str">
        <f>IF(AND(NOT(ISBLANK('STB Models Tier 2'!M50)),OR('STB Models Tier 2'!N50=0,ISBLANK('STB Models Tier 2'!N50)),NOT(ISBLANK(VLOOKUP($G50,'Tier 2 Allowances'!$A$2:$X$6,6,FALSE))),'STB Models Tier 2'!M50&lt;2), 'STB Models Tier 2'!M50*$M$2,"")</f>
        <v/>
      </c>
      <c r="N50" s="17"/>
      <c r="O50" s="17" t="str">
        <f>IF(AND(NOT(ISBLANK('STB Models Tier 2'!O50)),NOT(ISBLANK(VLOOKUP($G50,'Tier 2 Allowances'!$A$2:$X$6,8,FALSE))),'STB Models Tier 2'!O50&lt;2), 'STB Models Tier 2'!O50*$O$2,"")</f>
        <v/>
      </c>
      <c r="P50" s="17" t="str">
        <f>IF(AND(NOT(ISBLANK('STB Models Tier 2'!P50)),OR(ISBLANK('STB Models Tier 2'!S50),'STB Models Tier 2'!S50=0),NOT(ISBLANK(VLOOKUP($G50,'Tier 2 Allowances'!$A$2:$X$6,9,FALSE))),'STB Models Tier 2'!P50&lt;2), 'STB Models Tier 2'!P50*$P$2,"")</f>
        <v/>
      </c>
      <c r="Q50" s="17" t="str">
        <f>IF(AND(NOT(ISBLANK('STB Models Tier 2'!Q50)),NOT(ISBLANK(VLOOKUP($G50,'Tier 2 Allowances'!$A$2:$X$6,10,FALSE))),'STB Models Tier 2'!Q50&lt;2), 'STB Models Tier 2'!Q50*$Q$2,"")</f>
        <v/>
      </c>
      <c r="R50" s="17" t="str">
        <f>IF(AND(NOT(ISBLANK('STB Models Tier 2'!R50)),OR(ISBLANK('STB Models Tier 2'!S50),'STB Models Tier 2'!S50=0),NOT(ISBLANK(VLOOKUP($G50,'Tier 2 Allowances'!$A$2:$X$6,11,FALSE))),'STB Models Tier 2'!R50&lt;2), 'STB Models Tier 2'!R50*$R$2,"")</f>
        <v/>
      </c>
      <c r="S50" s="17" t="str">
        <f>IF(AND(NOT(ISBLANK('STB Models Tier 2'!S50)),NOT(ISBLANK(VLOOKUP($G50,'Tier 2 Allowances'!$A$2:$X$6,12,FALSE))),'STB Models Tier 2'!S50&lt;2), 'STB Models Tier 2'!S50*$S$2,"")</f>
        <v/>
      </c>
      <c r="T50" s="17" t="str">
        <f>IF(AND(NOT(ISBLANK('STB Models Tier 2'!T50)),NOT(ISBLANK(VLOOKUP($G50,'Tier 2 Allowances'!$A$2:$X$6,13,FALSE))),'STB Models Tier 2'!T50&lt;2), 'STB Models Tier 2'!T50*$T$2,"")</f>
        <v/>
      </c>
      <c r="U50" s="17" t="str">
        <f>IF(AND(NOT(ISBLANK('STB Models Tier 2'!U50)),NOT(ISBLANK(VLOOKUP($G50,'Tier 2 Allowances'!$A$2:$X$6,14,FALSE))),'STB Models Tier 2'!U50&lt;2), 'STB Models Tier 2'!U50*$U$2,"")</f>
        <v/>
      </c>
      <c r="V50" s="17" t="str">
        <f>IF(AND(NOT(ISBLANK('STB Models Tier 2'!V50)),NOT(ISBLANK(VLOOKUP($G50,'Tier 2 Allowances'!$A$2:$X$6,15,FALSE))),'STB Models Tier 2'!V50&lt;2), 'STB Models Tier 2'!V50*$V$2,"")</f>
        <v/>
      </c>
      <c r="W50" s="17" t="str">
        <f>IF(AND(NOT(ISBLANK('STB Models Tier 2'!W50)),NOT(ISBLANK(VLOOKUP($G50,'Tier 2 Allowances'!$A$2:$X$6,16,FALSE))),'STB Models Tier 2'!W50&lt;6), 'STB Models Tier 2'!W50*$W$2,"")</f>
        <v/>
      </c>
      <c r="X50" s="17" t="str">
        <f>IF(AND(NOT(ISBLANK('STB Models Tier 2'!X50)),NOT(ISBLANK(VLOOKUP($G50,'Tier 2 Allowances'!$A$2:$X$6,17,FALSE))),'STB Models Tier 2'!X50&lt;2), 'STB Models Tier 2'!X50*$X$2,"")</f>
        <v/>
      </c>
      <c r="Y50" s="17" t="str">
        <f>IF(AND(NOT(ISBLANK('STB Models Tier 2'!Y50)),NOT(ISBLANK(VLOOKUP($G50,'Tier 2 Allowances'!$A$2:$X$6,18,FALSE))),'STB Models Tier 2'!Y50&lt;11), 'STB Models Tier 2'!Y50*$Y$2,"")</f>
        <v/>
      </c>
      <c r="Z50" s="17" t="str">
        <f>IF(AND(NOT(ISBLANK('STB Models Tier 2'!Z50)),NOT(ISBLANK(VLOOKUP($G50,'Tier 2 Allowances'!$A$2:$X$6,19,FALSE))),'STB Models Tier 2'!Z50&lt;11), 'STB Models Tier 2'!Z50*$Z$2,"")</f>
        <v/>
      </c>
      <c r="AA50" s="17" t="str">
        <f>IF(AND(NOT(ISBLANK('STB Models Tier 2'!AA50)),OR(ISBLANK('STB Models Tier 2'!AB50),'STB Models Tier 2'!AB50=0),NOT(ISBLANK(VLOOKUP($G50,'Tier 2 Allowances'!$A$2:$X$6,20,FALSE))),'STB Models Tier 2'!AA50&lt;2), 'STB Models Tier 2'!AA50*$AA$2,"")</f>
        <v/>
      </c>
      <c r="AB50" s="17" t="str">
        <f>IF(AND(NOT(ISBLANK('STB Models Tier 2'!AB50)),NOT(ISBLANK(VLOOKUP($G50,'Tier 2 Allowances'!$A$2:$X$6,21,FALSE))),'STB Models Tier 2'!AB50&lt;2), 'STB Models Tier 2'!AB50*$AB$2,"")</f>
        <v/>
      </c>
      <c r="AC50" s="17" t="str">
        <f>IF(AND(NOT(ISBLANK('STB Models Tier 2'!AC50)),NOT(ISBLANK(VLOOKUP($G50,'Tier 2 Allowances'!$A$2:$X$6,22,FALSE))),'STB Models Tier 2'!AC50&lt;2), 'STB Models Tier 2'!AC50*$AC$2,"")</f>
        <v/>
      </c>
      <c r="AD50" s="17" t="str">
        <f>IF(AND(NOT(ISBLANK('STB Models Tier 2'!AD50)),NOT(ISBLANK(VLOOKUP($G50,'Tier 2 Allowances'!$A$2:$X$6,23,FALSE))),'STB Models Tier 2'!AD50&lt;2), 'STB Models Tier 2'!AD50*$AD$2,"")</f>
        <v/>
      </c>
      <c r="AE50" s="17" t="str">
        <f>IF(AND(NOT(ISBLANK('STB Models Tier 2'!AE50)),NOT(ISBLANK(VLOOKUP($G50,'Tier 2 Allowances'!$A$2:$X$6,24,FALSE))),'STB Models Tier 2'!AE50&lt;2), 'STB Models Tier 2'!AE50*$AE$2,"")</f>
        <v/>
      </c>
      <c r="AF50" s="76" t="str">
        <f>IF(ISBLANK('STB Models Tier 2'!AF50),"",'STB Models Tier 2'!AF50)</f>
        <v/>
      </c>
      <c r="AG50" s="18" t="str">
        <f>IF(ISBLANK('STB Models Tier 2'!AG50),"",'STB Models Tier 2'!AG50)</f>
        <v/>
      </c>
      <c r="AH50" s="18" t="str">
        <f>IF(ISBLANK('STB Models Tier 2'!AH50),"",'STB Models Tier 2'!AH50)</f>
        <v/>
      </c>
      <c r="AI50" s="18" t="str">
        <f>IF(ISBLANK('STB Models Tier 2'!AI50),"",'STB Models Tier 2'!AI50)</f>
        <v/>
      </c>
      <c r="AJ50" s="18" t="str">
        <f>IF(ISBLANK('STB Models Tier 2'!AJ50),"",'STB Models Tier 2'!AJ50)</f>
        <v/>
      </c>
      <c r="AK50" s="18" t="str">
        <f>IF(ISBLANK('STB Models Tier 2'!AK50),"",'STB Models Tier 2'!AK50)</f>
        <v/>
      </c>
      <c r="AL50" s="18" t="str">
        <f>IF(ISBLANK('STB Models Tier 2'!G50),"",IF(ISBLANK('STB Models Tier 2'!H50), 14, 7-(4-$H50)/2))</f>
        <v/>
      </c>
      <c r="AM50" s="18" t="str">
        <f>IF(ISBLANK('STB Models Tier 2'!G50),"",IF(ISBLANK('STB Models Tier 2'!I50),10,(10-I50)))</f>
        <v/>
      </c>
      <c r="AN50" s="18" t="str">
        <f>IF(ISBLANK('STB Models Tier 2'!G50),"",IF(ISBLANK('STB Models Tier 2'!H50),0,7+(4-H50)/2))</f>
        <v/>
      </c>
      <c r="AO50" s="18" t="str">
        <f>IF(ISBLANK('STB Models Tier 2'!G50),"",'STB Models Tier 2'!I50)</f>
        <v/>
      </c>
      <c r="AP50" s="18" t="str">
        <f>IF(ISBLANK('STB Models Tier 2'!G50),"",(IF(OR(AND(NOT(ISBLANK('STB Models Tier 2'!H50)),ISBLANK('STB Models Tier 2'!AI50)),AND(NOT(ISBLANK('STB Models Tier 2'!I50)),ISBLANK('STB Models Tier 2'!AJ50)),ISBLANK('STB Models Tier 2'!AH50)),"Incomplete",0.365*('STB Models Tier 2'!AG50*AL50+'STB Models Tier 2'!AH50*AM50+'STB Models Tier 2'!AI50*AN50+'STB Models Tier 2'!AJ50*AO50))))</f>
        <v/>
      </c>
      <c r="AQ50" s="17" t="str">
        <f>IF(ISBLANK('STB Models Tier 2'!G50),"",VLOOKUP(G50,'Tier 2 Allowances'!$A$2:$B$6,2,FALSE)+SUM($J50:$AE50))</f>
        <v/>
      </c>
      <c r="AR50" s="76" t="str">
        <f>IF(ISBLANK('STB Models Tier 2'!G50),"",AQ50+'STB Models Tier 2'!AF50)</f>
        <v/>
      </c>
      <c r="AS50" s="76" t="str">
        <f t="shared" si="0"/>
        <v/>
      </c>
      <c r="AT50" s="111" t="str">
        <f>IF(ISBLANK('STB Models Tier 2'!AP50),"",'STB Models Tier 2'!AP50)</f>
        <v/>
      </c>
    </row>
    <row r="51" spans="1:46" ht="16" x14ac:dyDescent="0.2">
      <c r="A51" s="76" t="str">
        <f>IF(ISBLANK('STB Models Tier 2'!A51),"",'STB Models Tier 2'!A51)</f>
        <v/>
      </c>
      <c r="B51" s="17" t="str">
        <f>IF(ISBLANK('STB Models Tier 2'!B51),"",'STB Models Tier 2'!B51)</f>
        <v/>
      </c>
      <c r="C51" s="17" t="str">
        <f>IF(ISBLANK('STB Models Tier 2'!C51),"",'STB Models Tier 2'!C51)</f>
        <v/>
      </c>
      <c r="D51" s="17" t="str">
        <f>IF(ISBLANK('STB Models Tier 2'!D51),"",'STB Models Tier 2'!D51)</f>
        <v/>
      </c>
      <c r="E51" s="17" t="str">
        <f>IF(ISBLANK('STB Models Tier 2'!E51),"",'STB Models Tier 2'!E51)</f>
        <v/>
      </c>
      <c r="F51" s="17" t="str">
        <f>IF(ISBLANK('STB Models Tier 2'!F51),"",'STB Models Tier 2'!F51)</f>
        <v/>
      </c>
      <c r="G51" s="17" t="str">
        <f>IF(ISBLANK('STB Models Tier 2'!G51),"",'STB Models Tier 2'!G51)</f>
        <v/>
      </c>
      <c r="H51" s="17" t="str">
        <f>IF(ISBLANK('STB Models Tier 2'!H51),"",'STB Models Tier 2'!H51)</f>
        <v/>
      </c>
      <c r="I51" s="17" t="str">
        <f>IF(ISBLANK('STB Models Tier 2'!I51),"",'STB Models Tier 2'!I51)</f>
        <v/>
      </c>
      <c r="J51" s="17" t="str">
        <f>IF(AND(NOT(ISBLANK('STB Models Tier 2'!J51)),NOT(ISBLANK(VLOOKUP($G51,'Tier 2 Allowances'!$A$2:$X$6,3,FALSE))),'STB Models Tier 2'!J51&lt;3), 'STB Models Tier 2'!J51*$J$2,"")</f>
        <v/>
      </c>
      <c r="K51" s="17" t="str">
        <f>IF(AND(NOT(ISBLANK('STB Models Tier 2'!K51)),NOT(ISBLANK(VLOOKUP($G51,'Tier 2 Allowances'!$A$2:$X$6,4,FALSE))),'STB Models Tier 2'!K51&lt;3), 'STB Models Tier 2'!K51*$K$2,"")</f>
        <v/>
      </c>
      <c r="L51" s="17" t="str">
        <f>IF(AND(NOT(ISBLANK('STB Models Tier 2'!L51)),NOT(ISBLANK(VLOOKUP($G51,'Tier 2 Allowances'!$A$2:$X$6,5,FALSE))),'STB Models Tier 2'!L51&lt;2), 'STB Models Tier 2'!L51*$L$2,"")</f>
        <v/>
      </c>
      <c r="M51" s="17" t="str">
        <f>IF(AND(NOT(ISBLANK('STB Models Tier 2'!M51)),OR('STB Models Tier 2'!N51=0,ISBLANK('STB Models Tier 2'!N51)),NOT(ISBLANK(VLOOKUP($G51,'Tier 2 Allowances'!$A$2:$X$6,6,FALSE))),'STB Models Tier 2'!M51&lt;2), 'STB Models Tier 2'!M51*$M$2,"")</f>
        <v/>
      </c>
      <c r="N51" s="17"/>
      <c r="O51" s="17" t="str">
        <f>IF(AND(NOT(ISBLANK('STB Models Tier 2'!O51)),NOT(ISBLANK(VLOOKUP($G51,'Tier 2 Allowances'!$A$2:$X$6,8,FALSE))),'STB Models Tier 2'!O51&lt;2), 'STB Models Tier 2'!O51*$O$2,"")</f>
        <v/>
      </c>
      <c r="P51" s="17" t="str">
        <f>IF(AND(NOT(ISBLANK('STB Models Tier 2'!P51)),OR(ISBLANK('STB Models Tier 2'!S51),'STB Models Tier 2'!S51=0),NOT(ISBLANK(VLOOKUP($G51,'Tier 2 Allowances'!$A$2:$X$6,9,FALSE))),'STB Models Tier 2'!P51&lt;2), 'STB Models Tier 2'!P51*$P$2,"")</f>
        <v/>
      </c>
      <c r="Q51" s="17" t="str">
        <f>IF(AND(NOT(ISBLANK('STB Models Tier 2'!Q51)),NOT(ISBLANK(VLOOKUP($G51,'Tier 2 Allowances'!$A$2:$X$6,10,FALSE))),'STB Models Tier 2'!Q51&lt;2), 'STB Models Tier 2'!Q51*$Q$2,"")</f>
        <v/>
      </c>
      <c r="R51" s="17" t="str">
        <f>IF(AND(NOT(ISBLANK('STB Models Tier 2'!R51)),OR(ISBLANK('STB Models Tier 2'!S51),'STB Models Tier 2'!S51=0),NOT(ISBLANK(VLOOKUP($G51,'Tier 2 Allowances'!$A$2:$X$6,11,FALSE))),'STB Models Tier 2'!R51&lt;2), 'STB Models Tier 2'!R51*$R$2,"")</f>
        <v/>
      </c>
      <c r="S51" s="17" t="str">
        <f>IF(AND(NOT(ISBLANK('STB Models Tier 2'!S51)),NOT(ISBLANK(VLOOKUP($G51,'Tier 2 Allowances'!$A$2:$X$6,12,FALSE))),'STB Models Tier 2'!S51&lt;2), 'STB Models Tier 2'!S51*$S$2,"")</f>
        <v/>
      </c>
      <c r="T51" s="17" t="str">
        <f>IF(AND(NOT(ISBLANK('STB Models Tier 2'!T51)),NOT(ISBLANK(VLOOKUP($G51,'Tier 2 Allowances'!$A$2:$X$6,13,FALSE))),'STB Models Tier 2'!T51&lt;2), 'STB Models Tier 2'!T51*$T$2,"")</f>
        <v/>
      </c>
      <c r="U51" s="17" t="str">
        <f>IF(AND(NOT(ISBLANK('STB Models Tier 2'!U51)),NOT(ISBLANK(VLOOKUP($G51,'Tier 2 Allowances'!$A$2:$X$6,14,FALSE))),'STB Models Tier 2'!U51&lt;2), 'STB Models Tier 2'!U51*$U$2,"")</f>
        <v/>
      </c>
      <c r="V51" s="17" t="str">
        <f>IF(AND(NOT(ISBLANK('STB Models Tier 2'!V51)),NOT(ISBLANK(VLOOKUP($G51,'Tier 2 Allowances'!$A$2:$X$6,15,FALSE))),'STB Models Tier 2'!V51&lt;2), 'STB Models Tier 2'!V51*$V$2,"")</f>
        <v/>
      </c>
      <c r="W51" s="17" t="str">
        <f>IF(AND(NOT(ISBLANK('STB Models Tier 2'!W51)),NOT(ISBLANK(VLOOKUP($G51,'Tier 2 Allowances'!$A$2:$X$6,16,FALSE))),'STB Models Tier 2'!W51&lt;6), 'STB Models Tier 2'!W51*$W$2,"")</f>
        <v/>
      </c>
      <c r="X51" s="17" t="str">
        <f>IF(AND(NOT(ISBLANK('STB Models Tier 2'!X51)),NOT(ISBLANK(VLOOKUP($G51,'Tier 2 Allowances'!$A$2:$X$6,17,FALSE))),'STB Models Tier 2'!X51&lt;2), 'STB Models Tier 2'!X51*$X$2,"")</f>
        <v/>
      </c>
      <c r="Y51" s="17" t="str">
        <f>IF(AND(NOT(ISBLANK('STB Models Tier 2'!Y51)),NOT(ISBLANK(VLOOKUP($G51,'Tier 2 Allowances'!$A$2:$X$6,18,FALSE))),'STB Models Tier 2'!Y51&lt;11), 'STB Models Tier 2'!Y51*$Y$2,"")</f>
        <v/>
      </c>
      <c r="Z51" s="17" t="str">
        <f>IF(AND(NOT(ISBLANK('STB Models Tier 2'!Z51)),NOT(ISBLANK(VLOOKUP($G51,'Tier 2 Allowances'!$A$2:$X$6,19,FALSE))),'STB Models Tier 2'!Z51&lt;11), 'STB Models Tier 2'!Z51*$Z$2,"")</f>
        <v/>
      </c>
      <c r="AA51" s="17" t="str">
        <f>IF(AND(NOT(ISBLANK('STB Models Tier 2'!AA51)),OR(ISBLANK('STB Models Tier 2'!AB51),'STB Models Tier 2'!AB51=0),NOT(ISBLANK(VLOOKUP($G51,'Tier 2 Allowances'!$A$2:$X$6,20,FALSE))),'STB Models Tier 2'!AA51&lt;2), 'STB Models Tier 2'!AA51*$AA$2,"")</f>
        <v/>
      </c>
      <c r="AB51" s="17" t="str">
        <f>IF(AND(NOT(ISBLANK('STB Models Tier 2'!AB51)),NOT(ISBLANK(VLOOKUP($G51,'Tier 2 Allowances'!$A$2:$X$6,21,FALSE))),'STB Models Tier 2'!AB51&lt;2), 'STB Models Tier 2'!AB51*$AB$2,"")</f>
        <v/>
      </c>
      <c r="AC51" s="17" t="str">
        <f>IF(AND(NOT(ISBLANK('STB Models Tier 2'!AC51)),NOT(ISBLANK(VLOOKUP($G51,'Tier 2 Allowances'!$A$2:$X$6,22,FALSE))),'STB Models Tier 2'!AC51&lt;2), 'STB Models Tier 2'!AC51*$AC$2,"")</f>
        <v/>
      </c>
      <c r="AD51" s="17" t="str">
        <f>IF(AND(NOT(ISBLANK('STB Models Tier 2'!AD51)),NOT(ISBLANK(VLOOKUP($G51,'Tier 2 Allowances'!$A$2:$X$6,23,FALSE))),'STB Models Tier 2'!AD51&lt;2), 'STB Models Tier 2'!AD51*$AD$2,"")</f>
        <v/>
      </c>
      <c r="AE51" s="17" t="str">
        <f>IF(AND(NOT(ISBLANK('STB Models Tier 2'!AE51)),NOT(ISBLANK(VLOOKUP($G51,'Tier 2 Allowances'!$A$2:$X$6,24,FALSE))),'STB Models Tier 2'!AE51&lt;2), 'STB Models Tier 2'!AE51*$AE$2,"")</f>
        <v/>
      </c>
      <c r="AF51" s="76" t="str">
        <f>IF(ISBLANK('STB Models Tier 2'!AF51),"",'STB Models Tier 2'!AF51)</f>
        <v/>
      </c>
      <c r="AG51" s="18" t="str">
        <f>IF(ISBLANK('STB Models Tier 2'!AG51),"",'STB Models Tier 2'!AG51)</f>
        <v/>
      </c>
      <c r="AH51" s="18" t="str">
        <f>IF(ISBLANK('STB Models Tier 2'!AH51),"",'STB Models Tier 2'!AH51)</f>
        <v/>
      </c>
      <c r="AI51" s="18" t="str">
        <f>IF(ISBLANK('STB Models Tier 2'!AI51),"",'STB Models Tier 2'!AI51)</f>
        <v/>
      </c>
      <c r="AJ51" s="18" t="str">
        <f>IF(ISBLANK('STB Models Tier 2'!AJ51),"",'STB Models Tier 2'!AJ51)</f>
        <v/>
      </c>
      <c r="AK51" s="18" t="str">
        <f>IF(ISBLANK('STB Models Tier 2'!AK51),"",'STB Models Tier 2'!AK51)</f>
        <v/>
      </c>
      <c r="AL51" s="18" t="str">
        <f>IF(ISBLANK('STB Models Tier 2'!G51),"",IF(ISBLANK('STB Models Tier 2'!H51), 14, 7-(4-$H51)/2))</f>
        <v/>
      </c>
      <c r="AM51" s="18" t="str">
        <f>IF(ISBLANK('STB Models Tier 2'!G51),"",IF(ISBLANK('STB Models Tier 2'!I51),10,(10-I51)))</f>
        <v/>
      </c>
      <c r="AN51" s="18" t="str">
        <f>IF(ISBLANK('STB Models Tier 2'!G51),"",IF(ISBLANK('STB Models Tier 2'!H51),0,7+(4-H51)/2))</f>
        <v/>
      </c>
      <c r="AO51" s="18" t="str">
        <f>IF(ISBLANK('STB Models Tier 2'!G51),"",'STB Models Tier 2'!I51)</f>
        <v/>
      </c>
      <c r="AP51" s="18" t="str">
        <f>IF(ISBLANK('STB Models Tier 2'!G51),"",(IF(OR(AND(NOT(ISBLANK('STB Models Tier 2'!H51)),ISBLANK('STB Models Tier 2'!AI51)),AND(NOT(ISBLANK('STB Models Tier 2'!I51)),ISBLANK('STB Models Tier 2'!AJ51)),ISBLANK('STB Models Tier 2'!AH51)),"Incomplete",0.365*('STB Models Tier 2'!AG51*AL51+'STB Models Tier 2'!AH51*AM51+'STB Models Tier 2'!AI51*AN51+'STB Models Tier 2'!AJ51*AO51))))</f>
        <v/>
      </c>
      <c r="AQ51" s="17" t="str">
        <f>IF(ISBLANK('STB Models Tier 2'!G51),"",VLOOKUP(G51,'Tier 2 Allowances'!$A$2:$B$6,2,FALSE)+SUM($J51:$AE51))</f>
        <v/>
      </c>
      <c r="AR51" s="76" t="str">
        <f>IF(ISBLANK('STB Models Tier 2'!G51),"",AQ51+'STB Models Tier 2'!AF51)</f>
        <v/>
      </c>
      <c r="AS51" s="76" t="str">
        <f t="shared" si="0"/>
        <v/>
      </c>
      <c r="AT51" s="111" t="str">
        <f>IF(ISBLANK('STB Models Tier 2'!AP51),"",'STB Models Tier 2'!AP51)</f>
        <v/>
      </c>
    </row>
    <row r="52" spans="1:46" ht="16" x14ac:dyDescent="0.2">
      <c r="A52" s="76" t="str">
        <f>IF(ISBLANK('STB Models Tier 2'!A52),"",'STB Models Tier 2'!A52)</f>
        <v/>
      </c>
      <c r="B52" s="17" t="str">
        <f>IF(ISBLANK('STB Models Tier 2'!B52),"",'STB Models Tier 2'!B52)</f>
        <v/>
      </c>
      <c r="C52" s="17" t="str">
        <f>IF(ISBLANK('STB Models Tier 2'!C52),"",'STB Models Tier 2'!C52)</f>
        <v/>
      </c>
      <c r="D52" s="17" t="str">
        <f>IF(ISBLANK('STB Models Tier 2'!D52),"",'STB Models Tier 2'!D52)</f>
        <v/>
      </c>
      <c r="E52" s="17" t="str">
        <f>IF(ISBLANK('STB Models Tier 2'!E52),"",'STB Models Tier 2'!E52)</f>
        <v/>
      </c>
      <c r="F52" s="17" t="str">
        <f>IF(ISBLANK('STB Models Tier 2'!F52),"",'STB Models Tier 2'!F52)</f>
        <v/>
      </c>
      <c r="G52" s="17" t="str">
        <f>IF(ISBLANK('STB Models Tier 2'!G52),"",'STB Models Tier 2'!G52)</f>
        <v/>
      </c>
      <c r="H52" s="17" t="str">
        <f>IF(ISBLANK('STB Models Tier 2'!H52),"",'STB Models Tier 2'!H52)</f>
        <v/>
      </c>
      <c r="I52" s="17" t="str">
        <f>IF(ISBLANK('STB Models Tier 2'!I52),"",'STB Models Tier 2'!I52)</f>
        <v/>
      </c>
      <c r="J52" s="17" t="str">
        <f>IF(AND(NOT(ISBLANK('STB Models Tier 2'!J52)),NOT(ISBLANK(VLOOKUP($G52,'Tier 2 Allowances'!$A$2:$X$6,3,FALSE))),'STB Models Tier 2'!J52&lt;3), 'STB Models Tier 2'!J52*$J$2,"")</f>
        <v/>
      </c>
      <c r="K52" s="17" t="str">
        <f>IF(AND(NOT(ISBLANK('STB Models Tier 2'!K52)),NOT(ISBLANK(VLOOKUP($G52,'Tier 2 Allowances'!$A$2:$X$6,4,FALSE))),'STB Models Tier 2'!K52&lt;3), 'STB Models Tier 2'!K52*$K$2,"")</f>
        <v/>
      </c>
      <c r="L52" s="17" t="str">
        <f>IF(AND(NOT(ISBLANK('STB Models Tier 2'!L52)),NOT(ISBLANK(VLOOKUP($G52,'Tier 2 Allowances'!$A$2:$X$6,5,FALSE))),'STB Models Tier 2'!L52&lt;2), 'STB Models Tier 2'!L52*$L$2,"")</f>
        <v/>
      </c>
      <c r="M52" s="17" t="str">
        <f>IF(AND(NOT(ISBLANK('STB Models Tier 2'!M52)),OR('STB Models Tier 2'!N52=0,ISBLANK('STB Models Tier 2'!N52)),NOT(ISBLANK(VLOOKUP($G52,'Tier 2 Allowances'!$A$2:$X$6,6,FALSE))),'STB Models Tier 2'!M52&lt;2), 'STB Models Tier 2'!M52*$M$2,"")</f>
        <v/>
      </c>
      <c r="N52" s="17"/>
      <c r="O52" s="17" t="str">
        <f>IF(AND(NOT(ISBLANK('STB Models Tier 2'!O52)),NOT(ISBLANK(VLOOKUP($G52,'Tier 2 Allowances'!$A$2:$X$6,8,FALSE))),'STB Models Tier 2'!O52&lt;2), 'STB Models Tier 2'!O52*$O$2,"")</f>
        <v/>
      </c>
      <c r="P52" s="17" t="str">
        <f>IF(AND(NOT(ISBLANK('STB Models Tier 2'!P52)),OR(ISBLANK('STB Models Tier 2'!S52),'STB Models Tier 2'!S52=0),NOT(ISBLANK(VLOOKUP($G52,'Tier 2 Allowances'!$A$2:$X$6,9,FALSE))),'STB Models Tier 2'!P52&lt;2), 'STB Models Tier 2'!P52*$P$2,"")</f>
        <v/>
      </c>
      <c r="Q52" s="17" t="str">
        <f>IF(AND(NOT(ISBLANK('STB Models Tier 2'!Q52)),NOT(ISBLANK(VLOOKUP($G52,'Tier 2 Allowances'!$A$2:$X$6,10,FALSE))),'STB Models Tier 2'!Q52&lt;2), 'STB Models Tier 2'!Q52*$Q$2,"")</f>
        <v/>
      </c>
      <c r="R52" s="17" t="str">
        <f>IF(AND(NOT(ISBLANK('STB Models Tier 2'!R52)),OR(ISBLANK('STB Models Tier 2'!S52),'STB Models Tier 2'!S52=0),NOT(ISBLANK(VLOOKUP($G52,'Tier 2 Allowances'!$A$2:$X$6,11,FALSE))),'STB Models Tier 2'!R52&lt;2), 'STB Models Tier 2'!R52*$R$2,"")</f>
        <v/>
      </c>
      <c r="S52" s="17" t="str">
        <f>IF(AND(NOT(ISBLANK('STB Models Tier 2'!S52)),NOT(ISBLANK(VLOOKUP($G52,'Tier 2 Allowances'!$A$2:$X$6,12,FALSE))),'STB Models Tier 2'!S52&lt;2), 'STB Models Tier 2'!S52*$S$2,"")</f>
        <v/>
      </c>
      <c r="T52" s="17" t="str">
        <f>IF(AND(NOT(ISBLANK('STB Models Tier 2'!T52)),NOT(ISBLANK(VLOOKUP($G52,'Tier 2 Allowances'!$A$2:$X$6,13,FALSE))),'STB Models Tier 2'!T52&lt;2), 'STB Models Tier 2'!T52*$T$2,"")</f>
        <v/>
      </c>
      <c r="U52" s="17" t="str">
        <f>IF(AND(NOT(ISBLANK('STB Models Tier 2'!U52)),NOT(ISBLANK(VLOOKUP($G52,'Tier 2 Allowances'!$A$2:$X$6,14,FALSE))),'STB Models Tier 2'!U52&lt;2), 'STB Models Tier 2'!U52*$U$2,"")</f>
        <v/>
      </c>
      <c r="V52" s="17" t="str">
        <f>IF(AND(NOT(ISBLANK('STB Models Tier 2'!V52)),NOT(ISBLANK(VLOOKUP($G52,'Tier 2 Allowances'!$A$2:$X$6,15,FALSE))),'STB Models Tier 2'!V52&lt;2), 'STB Models Tier 2'!V52*$V$2,"")</f>
        <v/>
      </c>
      <c r="W52" s="17" t="str">
        <f>IF(AND(NOT(ISBLANK('STB Models Tier 2'!W52)),NOT(ISBLANK(VLOOKUP($G52,'Tier 2 Allowances'!$A$2:$X$6,16,FALSE))),'STB Models Tier 2'!W52&lt;6), 'STB Models Tier 2'!W52*$W$2,"")</f>
        <v/>
      </c>
      <c r="X52" s="17" t="str">
        <f>IF(AND(NOT(ISBLANK('STB Models Tier 2'!X52)),NOT(ISBLANK(VLOOKUP($G52,'Tier 2 Allowances'!$A$2:$X$6,17,FALSE))),'STB Models Tier 2'!X52&lt;2), 'STB Models Tier 2'!X52*$X$2,"")</f>
        <v/>
      </c>
      <c r="Y52" s="17" t="str">
        <f>IF(AND(NOT(ISBLANK('STB Models Tier 2'!Y52)),NOT(ISBLANK(VLOOKUP($G52,'Tier 2 Allowances'!$A$2:$X$6,18,FALSE))),'STB Models Tier 2'!Y52&lt;11), 'STB Models Tier 2'!Y52*$Y$2,"")</f>
        <v/>
      </c>
      <c r="Z52" s="17" t="str">
        <f>IF(AND(NOT(ISBLANK('STB Models Tier 2'!Z52)),NOT(ISBLANK(VLOOKUP($G52,'Tier 2 Allowances'!$A$2:$X$6,19,FALSE))),'STB Models Tier 2'!Z52&lt;11), 'STB Models Tier 2'!Z52*$Z$2,"")</f>
        <v/>
      </c>
      <c r="AA52" s="17" t="str">
        <f>IF(AND(NOT(ISBLANK('STB Models Tier 2'!AA52)),OR(ISBLANK('STB Models Tier 2'!AB52),'STB Models Tier 2'!AB52=0),NOT(ISBLANK(VLOOKUP($G52,'Tier 2 Allowances'!$A$2:$X$6,20,FALSE))),'STB Models Tier 2'!AA52&lt;2), 'STB Models Tier 2'!AA52*$AA$2,"")</f>
        <v/>
      </c>
      <c r="AB52" s="17" t="str">
        <f>IF(AND(NOT(ISBLANK('STB Models Tier 2'!AB52)),NOT(ISBLANK(VLOOKUP($G52,'Tier 2 Allowances'!$A$2:$X$6,21,FALSE))),'STB Models Tier 2'!AB52&lt;2), 'STB Models Tier 2'!AB52*$AB$2,"")</f>
        <v/>
      </c>
      <c r="AC52" s="17" t="str">
        <f>IF(AND(NOT(ISBLANK('STB Models Tier 2'!AC52)),NOT(ISBLANK(VLOOKUP($G52,'Tier 2 Allowances'!$A$2:$X$6,22,FALSE))),'STB Models Tier 2'!AC52&lt;2), 'STB Models Tier 2'!AC52*$AC$2,"")</f>
        <v/>
      </c>
      <c r="AD52" s="17" t="str">
        <f>IF(AND(NOT(ISBLANK('STB Models Tier 2'!AD52)),NOT(ISBLANK(VLOOKUP($G52,'Tier 2 Allowances'!$A$2:$X$6,23,FALSE))),'STB Models Tier 2'!AD52&lt;2), 'STB Models Tier 2'!AD52*$AD$2,"")</f>
        <v/>
      </c>
      <c r="AE52" s="17" t="str">
        <f>IF(AND(NOT(ISBLANK('STB Models Tier 2'!AE52)),NOT(ISBLANK(VLOOKUP($G52,'Tier 2 Allowances'!$A$2:$X$6,24,FALSE))),'STB Models Tier 2'!AE52&lt;2), 'STB Models Tier 2'!AE52*$AE$2,"")</f>
        <v/>
      </c>
      <c r="AF52" s="76" t="str">
        <f>IF(ISBLANK('STB Models Tier 2'!AF52),"",'STB Models Tier 2'!AF52)</f>
        <v/>
      </c>
      <c r="AG52" s="18" t="str">
        <f>IF(ISBLANK('STB Models Tier 2'!AG52),"",'STB Models Tier 2'!AG52)</f>
        <v/>
      </c>
      <c r="AH52" s="18" t="str">
        <f>IF(ISBLANK('STB Models Tier 2'!AH52),"",'STB Models Tier 2'!AH52)</f>
        <v/>
      </c>
      <c r="AI52" s="18" t="str">
        <f>IF(ISBLANK('STB Models Tier 2'!AI52),"",'STB Models Tier 2'!AI52)</f>
        <v/>
      </c>
      <c r="AJ52" s="18" t="str">
        <f>IF(ISBLANK('STB Models Tier 2'!AJ52),"",'STB Models Tier 2'!AJ52)</f>
        <v/>
      </c>
      <c r="AK52" s="18" t="str">
        <f>IF(ISBLANK('STB Models Tier 2'!AK52),"",'STB Models Tier 2'!AK52)</f>
        <v/>
      </c>
      <c r="AL52" s="18" t="str">
        <f>IF(ISBLANK('STB Models Tier 2'!G52),"",IF(ISBLANK('STB Models Tier 2'!H52), 14, 7-(4-$H52)/2))</f>
        <v/>
      </c>
      <c r="AM52" s="18" t="str">
        <f>IF(ISBLANK('STB Models Tier 2'!G52),"",IF(ISBLANK('STB Models Tier 2'!I52),10,(10-I52)))</f>
        <v/>
      </c>
      <c r="AN52" s="18" t="str">
        <f>IF(ISBLANK('STB Models Tier 2'!G52),"",IF(ISBLANK('STB Models Tier 2'!H52),0,7+(4-H52)/2))</f>
        <v/>
      </c>
      <c r="AO52" s="18" t="str">
        <f>IF(ISBLANK('STB Models Tier 2'!G52),"",'STB Models Tier 2'!I52)</f>
        <v/>
      </c>
      <c r="AP52" s="18" t="str">
        <f>IF(ISBLANK('STB Models Tier 2'!G52),"",(IF(OR(AND(NOT(ISBLANK('STB Models Tier 2'!H52)),ISBLANK('STB Models Tier 2'!AI52)),AND(NOT(ISBLANK('STB Models Tier 2'!I52)),ISBLANK('STB Models Tier 2'!AJ52)),ISBLANK('STB Models Tier 2'!AH52)),"Incomplete",0.365*('STB Models Tier 2'!AG52*AL52+'STB Models Tier 2'!AH52*AM52+'STB Models Tier 2'!AI52*AN52+'STB Models Tier 2'!AJ52*AO52))))</f>
        <v/>
      </c>
      <c r="AQ52" s="17" t="str">
        <f>IF(ISBLANK('STB Models Tier 2'!G52),"",VLOOKUP(G52,'Tier 2 Allowances'!$A$2:$B$6,2,FALSE)+SUM($J52:$AE52))</f>
        <v/>
      </c>
      <c r="AR52" s="76" t="str">
        <f>IF(ISBLANK('STB Models Tier 2'!G52),"",AQ52+'STB Models Tier 2'!AF52)</f>
        <v/>
      </c>
      <c r="AS52" s="76" t="str">
        <f t="shared" si="0"/>
        <v/>
      </c>
      <c r="AT52" s="111" t="str">
        <f>IF(ISBLANK('STB Models Tier 2'!AP52),"",'STB Models Tier 2'!AP52)</f>
        <v/>
      </c>
    </row>
    <row r="53" spans="1:46" ht="16" x14ac:dyDescent="0.2">
      <c r="A53" s="76" t="str">
        <f>IF(ISBLANK('STB Models Tier 2'!A53),"",'STB Models Tier 2'!A53)</f>
        <v/>
      </c>
      <c r="B53" s="17" t="str">
        <f>IF(ISBLANK('STB Models Tier 2'!B53),"",'STB Models Tier 2'!B53)</f>
        <v/>
      </c>
      <c r="C53" s="17" t="str">
        <f>IF(ISBLANK('STB Models Tier 2'!C53),"",'STB Models Tier 2'!C53)</f>
        <v/>
      </c>
      <c r="D53" s="17" t="str">
        <f>IF(ISBLANK('STB Models Tier 2'!D53),"",'STB Models Tier 2'!D53)</f>
        <v/>
      </c>
      <c r="E53" s="17" t="str">
        <f>IF(ISBLANK('STB Models Tier 2'!E53),"",'STB Models Tier 2'!E53)</f>
        <v/>
      </c>
      <c r="F53" s="17" t="str">
        <f>IF(ISBLANK('STB Models Tier 2'!F53),"",'STB Models Tier 2'!F53)</f>
        <v/>
      </c>
      <c r="G53" s="17" t="str">
        <f>IF(ISBLANK('STB Models Tier 2'!G53),"",'STB Models Tier 2'!G53)</f>
        <v/>
      </c>
      <c r="H53" s="17" t="str">
        <f>IF(ISBLANK('STB Models Tier 2'!H53),"",'STB Models Tier 2'!H53)</f>
        <v/>
      </c>
      <c r="I53" s="17" t="str">
        <f>IF(ISBLANK('STB Models Tier 2'!I53),"",'STB Models Tier 2'!I53)</f>
        <v/>
      </c>
      <c r="J53" s="17" t="str">
        <f>IF(AND(NOT(ISBLANK('STB Models Tier 2'!J53)),NOT(ISBLANK(VLOOKUP($G53,'Tier 2 Allowances'!$A$2:$X$6,3,FALSE))),'STB Models Tier 2'!J53&lt;3), 'STB Models Tier 2'!J53*$J$2,"")</f>
        <v/>
      </c>
      <c r="K53" s="17" t="str">
        <f>IF(AND(NOT(ISBLANK('STB Models Tier 2'!K53)),NOT(ISBLANK(VLOOKUP($G53,'Tier 2 Allowances'!$A$2:$X$6,4,FALSE))),'STB Models Tier 2'!K53&lt;3), 'STB Models Tier 2'!K53*$K$2,"")</f>
        <v/>
      </c>
      <c r="L53" s="17" t="str">
        <f>IF(AND(NOT(ISBLANK('STB Models Tier 2'!L53)),NOT(ISBLANK(VLOOKUP($G53,'Tier 2 Allowances'!$A$2:$X$6,5,FALSE))),'STB Models Tier 2'!L53&lt;2), 'STB Models Tier 2'!L53*$L$2,"")</f>
        <v/>
      </c>
      <c r="M53" s="17" t="str">
        <f>IF(AND(NOT(ISBLANK('STB Models Tier 2'!M53)),OR('STB Models Tier 2'!N53=0,ISBLANK('STB Models Tier 2'!N53)),NOT(ISBLANK(VLOOKUP($G53,'Tier 2 Allowances'!$A$2:$X$6,6,FALSE))),'STB Models Tier 2'!M53&lt;2), 'STB Models Tier 2'!M53*$M$2,"")</f>
        <v/>
      </c>
      <c r="N53" s="17"/>
      <c r="O53" s="17" t="str">
        <f>IF(AND(NOT(ISBLANK('STB Models Tier 2'!O53)),NOT(ISBLANK(VLOOKUP($G53,'Tier 2 Allowances'!$A$2:$X$6,8,FALSE))),'STB Models Tier 2'!O53&lt;2), 'STB Models Tier 2'!O53*$O$2,"")</f>
        <v/>
      </c>
      <c r="P53" s="17" t="str">
        <f>IF(AND(NOT(ISBLANK('STB Models Tier 2'!P53)),OR(ISBLANK('STB Models Tier 2'!S53),'STB Models Tier 2'!S53=0),NOT(ISBLANK(VLOOKUP($G53,'Tier 2 Allowances'!$A$2:$X$6,9,FALSE))),'STB Models Tier 2'!P53&lt;2), 'STB Models Tier 2'!P53*$P$2,"")</f>
        <v/>
      </c>
      <c r="Q53" s="17" t="str">
        <f>IF(AND(NOT(ISBLANK('STB Models Tier 2'!Q53)),NOT(ISBLANK(VLOOKUP($G53,'Tier 2 Allowances'!$A$2:$X$6,10,FALSE))),'STB Models Tier 2'!Q53&lt;2), 'STB Models Tier 2'!Q53*$Q$2,"")</f>
        <v/>
      </c>
      <c r="R53" s="17" t="str">
        <f>IF(AND(NOT(ISBLANK('STB Models Tier 2'!R53)),OR(ISBLANK('STB Models Tier 2'!S53),'STB Models Tier 2'!S53=0),NOT(ISBLANK(VLOOKUP($G53,'Tier 2 Allowances'!$A$2:$X$6,11,FALSE))),'STB Models Tier 2'!R53&lt;2), 'STB Models Tier 2'!R53*$R$2,"")</f>
        <v/>
      </c>
      <c r="S53" s="17" t="str">
        <f>IF(AND(NOT(ISBLANK('STB Models Tier 2'!S53)),NOT(ISBLANK(VLOOKUP($G53,'Tier 2 Allowances'!$A$2:$X$6,12,FALSE))),'STB Models Tier 2'!S53&lt;2), 'STB Models Tier 2'!S53*$S$2,"")</f>
        <v/>
      </c>
      <c r="T53" s="17" t="str">
        <f>IF(AND(NOT(ISBLANK('STB Models Tier 2'!T53)),NOT(ISBLANK(VLOOKUP($G53,'Tier 2 Allowances'!$A$2:$X$6,13,FALSE))),'STB Models Tier 2'!T53&lt;2), 'STB Models Tier 2'!T53*$T$2,"")</f>
        <v/>
      </c>
      <c r="U53" s="17" t="str">
        <f>IF(AND(NOT(ISBLANK('STB Models Tier 2'!U53)),NOT(ISBLANK(VLOOKUP($G53,'Tier 2 Allowances'!$A$2:$X$6,14,FALSE))),'STB Models Tier 2'!U53&lt;2), 'STB Models Tier 2'!U53*$U$2,"")</f>
        <v/>
      </c>
      <c r="V53" s="17" t="str">
        <f>IF(AND(NOT(ISBLANK('STB Models Tier 2'!V53)),NOT(ISBLANK(VLOOKUP($G53,'Tier 2 Allowances'!$A$2:$X$6,15,FALSE))),'STB Models Tier 2'!V53&lt;2), 'STB Models Tier 2'!V53*$V$2,"")</f>
        <v/>
      </c>
      <c r="W53" s="17" t="str">
        <f>IF(AND(NOT(ISBLANK('STB Models Tier 2'!W53)),NOT(ISBLANK(VLOOKUP($G53,'Tier 2 Allowances'!$A$2:$X$6,16,FALSE))),'STB Models Tier 2'!W53&lt;6), 'STB Models Tier 2'!W53*$W$2,"")</f>
        <v/>
      </c>
      <c r="X53" s="17" t="str">
        <f>IF(AND(NOT(ISBLANK('STB Models Tier 2'!X53)),NOT(ISBLANK(VLOOKUP($G53,'Tier 2 Allowances'!$A$2:$X$6,17,FALSE))),'STB Models Tier 2'!X53&lt;2), 'STB Models Tier 2'!X53*$X$2,"")</f>
        <v/>
      </c>
      <c r="Y53" s="17" t="str">
        <f>IF(AND(NOT(ISBLANK('STB Models Tier 2'!Y53)),NOT(ISBLANK(VLOOKUP($G53,'Tier 2 Allowances'!$A$2:$X$6,18,FALSE))),'STB Models Tier 2'!Y53&lt;11), 'STB Models Tier 2'!Y53*$Y$2,"")</f>
        <v/>
      </c>
      <c r="Z53" s="17" t="str">
        <f>IF(AND(NOT(ISBLANK('STB Models Tier 2'!Z53)),NOT(ISBLANK(VLOOKUP($G53,'Tier 2 Allowances'!$A$2:$X$6,19,FALSE))),'STB Models Tier 2'!Z53&lt;11), 'STB Models Tier 2'!Z53*$Z$2,"")</f>
        <v/>
      </c>
      <c r="AA53" s="17" t="str">
        <f>IF(AND(NOT(ISBLANK('STB Models Tier 2'!AA53)),OR(ISBLANK('STB Models Tier 2'!AB53),'STB Models Tier 2'!AB53=0),NOT(ISBLANK(VLOOKUP($G53,'Tier 2 Allowances'!$A$2:$X$6,20,FALSE))),'STB Models Tier 2'!AA53&lt;2), 'STB Models Tier 2'!AA53*$AA$2,"")</f>
        <v/>
      </c>
      <c r="AB53" s="17" t="str">
        <f>IF(AND(NOT(ISBLANK('STB Models Tier 2'!AB53)),NOT(ISBLANK(VLOOKUP($G53,'Tier 2 Allowances'!$A$2:$X$6,21,FALSE))),'STB Models Tier 2'!AB53&lt;2), 'STB Models Tier 2'!AB53*$AB$2,"")</f>
        <v/>
      </c>
      <c r="AC53" s="17" t="str">
        <f>IF(AND(NOT(ISBLANK('STB Models Tier 2'!AC53)),NOT(ISBLANK(VLOOKUP($G53,'Tier 2 Allowances'!$A$2:$X$6,22,FALSE))),'STB Models Tier 2'!AC53&lt;2), 'STB Models Tier 2'!AC53*$AC$2,"")</f>
        <v/>
      </c>
      <c r="AD53" s="17" t="str">
        <f>IF(AND(NOT(ISBLANK('STB Models Tier 2'!AD53)),NOT(ISBLANK(VLOOKUP($G53,'Tier 2 Allowances'!$A$2:$X$6,23,FALSE))),'STB Models Tier 2'!AD53&lt;2), 'STB Models Tier 2'!AD53*$AD$2,"")</f>
        <v/>
      </c>
      <c r="AE53" s="17" t="str">
        <f>IF(AND(NOT(ISBLANK('STB Models Tier 2'!AE53)),NOT(ISBLANK(VLOOKUP($G53,'Tier 2 Allowances'!$A$2:$X$6,24,FALSE))),'STB Models Tier 2'!AE53&lt;2), 'STB Models Tier 2'!AE53*$AE$2,"")</f>
        <v/>
      </c>
      <c r="AF53" s="76" t="str">
        <f>IF(ISBLANK('STB Models Tier 2'!AF53),"",'STB Models Tier 2'!AF53)</f>
        <v/>
      </c>
      <c r="AG53" s="18" t="str">
        <f>IF(ISBLANK('STB Models Tier 2'!AG53),"",'STB Models Tier 2'!AG53)</f>
        <v/>
      </c>
      <c r="AH53" s="18" t="str">
        <f>IF(ISBLANK('STB Models Tier 2'!AH53),"",'STB Models Tier 2'!AH53)</f>
        <v/>
      </c>
      <c r="AI53" s="18" t="str">
        <f>IF(ISBLANK('STB Models Tier 2'!AI53),"",'STB Models Tier 2'!AI53)</f>
        <v/>
      </c>
      <c r="AJ53" s="18" t="str">
        <f>IF(ISBLANK('STB Models Tier 2'!AJ53),"",'STB Models Tier 2'!AJ53)</f>
        <v/>
      </c>
      <c r="AK53" s="18" t="str">
        <f>IF(ISBLANK('STB Models Tier 2'!AK53),"",'STB Models Tier 2'!AK53)</f>
        <v/>
      </c>
      <c r="AL53" s="18" t="str">
        <f>IF(ISBLANK('STB Models Tier 2'!G53),"",IF(ISBLANK('STB Models Tier 2'!H53), 14, 7-(4-$H53)/2))</f>
        <v/>
      </c>
      <c r="AM53" s="18" t="str">
        <f>IF(ISBLANK('STB Models Tier 2'!G53),"",IF(ISBLANK('STB Models Tier 2'!I53),10,(10-I53)))</f>
        <v/>
      </c>
      <c r="AN53" s="18" t="str">
        <f>IF(ISBLANK('STB Models Tier 2'!G53),"",IF(ISBLANK('STB Models Tier 2'!H53),0,7+(4-H53)/2))</f>
        <v/>
      </c>
      <c r="AO53" s="18" t="str">
        <f>IF(ISBLANK('STB Models Tier 2'!G53),"",'STB Models Tier 2'!I53)</f>
        <v/>
      </c>
      <c r="AP53" s="18" t="str">
        <f>IF(ISBLANK('STB Models Tier 2'!G53),"",(IF(OR(AND(NOT(ISBLANK('STB Models Tier 2'!H53)),ISBLANK('STB Models Tier 2'!AI53)),AND(NOT(ISBLANK('STB Models Tier 2'!I53)),ISBLANK('STB Models Tier 2'!AJ53)),ISBLANK('STB Models Tier 2'!AH53)),"Incomplete",0.365*('STB Models Tier 2'!AG53*AL53+'STB Models Tier 2'!AH53*AM53+'STB Models Tier 2'!AI53*AN53+'STB Models Tier 2'!AJ53*AO53))))</f>
        <v/>
      </c>
      <c r="AQ53" s="17" t="str">
        <f>IF(ISBLANK('STB Models Tier 2'!G53),"",VLOOKUP(G53,'Tier 2 Allowances'!$A$2:$B$6,2,FALSE)+SUM($J53:$AE53))</f>
        <v/>
      </c>
      <c r="AR53" s="76" t="str">
        <f>IF(ISBLANK('STB Models Tier 2'!G53),"",AQ53+'STB Models Tier 2'!AF53)</f>
        <v/>
      </c>
      <c r="AS53" s="76" t="str">
        <f t="shared" si="0"/>
        <v/>
      </c>
      <c r="AT53" s="111" t="str">
        <f>IF(ISBLANK('STB Models Tier 2'!AP53),"",'STB Models Tier 2'!AP53)</f>
        <v/>
      </c>
    </row>
    <row r="54" spans="1:46" ht="16" x14ac:dyDescent="0.2">
      <c r="A54" s="76" t="str">
        <f>IF(ISBLANK('STB Models Tier 2'!A54),"",'STB Models Tier 2'!A54)</f>
        <v/>
      </c>
      <c r="B54" s="17" t="str">
        <f>IF(ISBLANK('STB Models Tier 2'!B54),"",'STB Models Tier 2'!B54)</f>
        <v/>
      </c>
      <c r="C54" s="17" t="str">
        <f>IF(ISBLANK('STB Models Tier 2'!C54),"",'STB Models Tier 2'!C54)</f>
        <v/>
      </c>
      <c r="D54" s="17" t="str">
        <f>IF(ISBLANK('STB Models Tier 2'!D54),"",'STB Models Tier 2'!D54)</f>
        <v/>
      </c>
      <c r="E54" s="17" t="str">
        <f>IF(ISBLANK('STB Models Tier 2'!E54),"",'STB Models Tier 2'!E54)</f>
        <v/>
      </c>
      <c r="F54" s="17" t="str">
        <f>IF(ISBLANK('STB Models Tier 2'!F54),"",'STB Models Tier 2'!F54)</f>
        <v/>
      </c>
      <c r="G54" s="17" t="str">
        <f>IF(ISBLANK('STB Models Tier 2'!G54),"",'STB Models Tier 2'!G54)</f>
        <v/>
      </c>
      <c r="H54" s="17" t="str">
        <f>IF(ISBLANK('STB Models Tier 2'!H54),"",'STB Models Tier 2'!H54)</f>
        <v/>
      </c>
      <c r="I54" s="17" t="str">
        <f>IF(ISBLANK('STB Models Tier 2'!I54),"",'STB Models Tier 2'!I54)</f>
        <v/>
      </c>
      <c r="J54" s="17" t="str">
        <f>IF(AND(NOT(ISBLANK('STB Models Tier 2'!J54)),NOT(ISBLANK(VLOOKUP($G54,'Tier 2 Allowances'!$A$2:$X$6,3,FALSE))),'STB Models Tier 2'!J54&lt;3), 'STB Models Tier 2'!J54*$J$2,"")</f>
        <v/>
      </c>
      <c r="K54" s="17" t="str">
        <f>IF(AND(NOT(ISBLANK('STB Models Tier 2'!K54)),NOT(ISBLANK(VLOOKUP($G54,'Tier 2 Allowances'!$A$2:$X$6,4,FALSE))),'STB Models Tier 2'!K54&lt;3), 'STB Models Tier 2'!K54*$K$2,"")</f>
        <v/>
      </c>
      <c r="L54" s="17" t="str">
        <f>IF(AND(NOT(ISBLANK('STB Models Tier 2'!L54)),NOT(ISBLANK(VLOOKUP($G54,'Tier 2 Allowances'!$A$2:$X$6,5,FALSE))),'STB Models Tier 2'!L54&lt;2), 'STB Models Tier 2'!L54*$L$2,"")</f>
        <v/>
      </c>
      <c r="M54" s="17" t="str">
        <f>IF(AND(NOT(ISBLANK('STB Models Tier 2'!M54)),OR('STB Models Tier 2'!N54=0,ISBLANK('STB Models Tier 2'!N54)),NOT(ISBLANK(VLOOKUP($G54,'Tier 2 Allowances'!$A$2:$X$6,6,FALSE))),'STB Models Tier 2'!M54&lt;2), 'STB Models Tier 2'!M54*$M$2,"")</f>
        <v/>
      </c>
      <c r="N54" s="17"/>
      <c r="O54" s="17" t="str">
        <f>IF(AND(NOT(ISBLANK('STB Models Tier 2'!O54)),NOT(ISBLANK(VLOOKUP($G54,'Tier 2 Allowances'!$A$2:$X$6,8,FALSE))),'STB Models Tier 2'!O54&lt;2), 'STB Models Tier 2'!O54*$O$2,"")</f>
        <v/>
      </c>
      <c r="P54" s="17" t="str">
        <f>IF(AND(NOT(ISBLANK('STB Models Tier 2'!P54)),OR(ISBLANK('STB Models Tier 2'!S54),'STB Models Tier 2'!S54=0),NOT(ISBLANK(VLOOKUP($G54,'Tier 2 Allowances'!$A$2:$X$6,9,FALSE))),'STB Models Tier 2'!P54&lt;2), 'STB Models Tier 2'!P54*$P$2,"")</f>
        <v/>
      </c>
      <c r="Q54" s="17" t="str">
        <f>IF(AND(NOT(ISBLANK('STB Models Tier 2'!Q54)),NOT(ISBLANK(VLOOKUP($G54,'Tier 2 Allowances'!$A$2:$X$6,10,FALSE))),'STB Models Tier 2'!Q54&lt;2), 'STB Models Tier 2'!Q54*$Q$2,"")</f>
        <v/>
      </c>
      <c r="R54" s="17" t="str">
        <f>IF(AND(NOT(ISBLANK('STB Models Tier 2'!R54)),OR(ISBLANK('STB Models Tier 2'!S54),'STB Models Tier 2'!S54=0),NOT(ISBLANK(VLOOKUP($G54,'Tier 2 Allowances'!$A$2:$X$6,11,FALSE))),'STB Models Tier 2'!R54&lt;2), 'STB Models Tier 2'!R54*$R$2,"")</f>
        <v/>
      </c>
      <c r="S54" s="17" t="str">
        <f>IF(AND(NOT(ISBLANK('STB Models Tier 2'!S54)),NOT(ISBLANK(VLOOKUP($G54,'Tier 2 Allowances'!$A$2:$X$6,12,FALSE))),'STB Models Tier 2'!S54&lt;2), 'STB Models Tier 2'!S54*$S$2,"")</f>
        <v/>
      </c>
      <c r="T54" s="17" t="str">
        <f>IF(AND(NOT(ISBLANK('STB Models Tier 2'!T54)),NOT(ISBLANK(VLOOKUP($G54,'Tier 2 Allowances'!$A$2:$X$6,13,FALSE))),'STB Models Tier 2'!T54&lt;2), 'STB Models Tier 2'!T54*$T$2,"")</f>
        <v/>
      </c>
      <c r="U54" s="17" t="str">
        <f>IF(AND(NOT(ISBLANK('STB Models Tier 2'!U54)),NOT(ISBLANK(VLOOKUP($G54,'Tier 2 Allowances'!$A$2:$X$6,14,FALSE))),'STB Models Tier 2'!U54&lt;2), 'STB Models Tier 2'!U54*$U$2,"")</f>
        <v/>
      </c>
      <c r="V54" s="17" t="str">
        <f>IF(AND(NOT(ISBLANK('STB Models Tier 2'!V54)),NOT(ISBLANK(VLOOKUP($G54,'Tier 2 Allowances'!$A$2:$X$6,15,FALSE))),'STB Models Tier 2'!V54&lt;2), 'STB Models Tier 2'!V54*$V$2,"")</f>
        <v/>
      </c>
      <c r="W54" s="17" t="str">
        <f>IF(AND(NOT(ISBLANK('STB Models Tier 2'!W54)),NOT(ISBLANK(VLOOKUP($G54,'Tier 2 Allowances'!$A$2:$X$6,16,FALSE))),'STB Models Tier 2'!W54&lt;6), 'STB Models Tier 2'!W54*$W$2,"")</f>
        <v/>
      </c>
      <c r="X54" s="17" t="str">
        <f>IF(AND(NOT(ISBLANK('STB Models Tier 2'!X54)),NOT(ISBLANK(VLOOKUP($G54,'Tier 2 Allowances'!$A$2:$X$6,17,FALSE))),'STB Models Tier 2'!X54&lt;2), 'STB Models Tier 2'!X54*$X$2,"")</f>
        <v/>
      </c>
      <c r="Y54" s="17" t="str">
        <f>IF(AND(NOT(ISBLANK('STB Models Tier 2'!Y54)),NOT(ISBLANK(VLOOKUP($G54,'Tier 2 Allowances'!$A$2:$X$6,18,FALSE))),'STB Models Tier 2'!Y54&lt;11), 'STB Models Tier 2'!Y54*$Y$2,"")</f>
        <v/>
      </c>
      <c r="Z54" s="17" t="str">
        <f>IF(AND(NOT(ISBLANK('STB Models Tier 2'!Z54)),NOT(ISBLANK(VLOOKUP($G54,'Tier 2 Allowances'!$A$2:$X$6,19,FALSE))),'STB Models Tier 2'!Z54&lt;11), 'STB Models Tier 2'!Z54*$Z$2,"")</f>
        <v/>
      </c>
      <c r="AA54" s="17" t="str">
        <f>IF(AND(NOT(ISBLANK('STB Models Tier 2'!AA54)),OR(ISBLANK('STB Models Tier 2'!AB54),'STB Models Tier 2'!AB54=0),NOT(ISBLANK(VLOOKUP($G54,'Tier 2 Allowances'!$A$2:$X$6,20,FALSE))),'STB Models Tier 2'!AA54&lt;2), 'STB Models Tier 2'!AA54*$AA$2,"")</f>
        <v/>
      </c>
      <c r="AB54" s="17" t="str">
        <f>IF(AND(NOT(ISBLANK('STB Models Tier 2'!AB54)),NOT(ISBLANK(VLOOKUP($G54,'Tier 2 Allowances'!$A$2:$X$6,21,FALSE))),'STB Models Tier 2'!AB54&lt;2), 'STB Models Tier 2'!AB54*$AB$2,"")</f>
        <v/>
      </c>
      <c r="AC54" s="17" t="str">
        <f>IF(AND(NOT(ISBLANK('STB Models Tier 2'!AC54)),NOT(ISBLANK(VLOOKUP($G54,'Tier 2 Allowances'!$A$2:$X$6,22,FALSE))),'STB Models Tier 2'!AC54&lt;2), 'STB Models Tier 2'!AC54*$AC$2,"")</f>
        <v/>
      </c>
      <c r="AD54" s="17" t="str">
        <f>IF(AND(NOT(ISBLANK('STB Models Tier 2'!AD54)),NOT(ISBLANK(VLOOKUP($G54,'Tier 2 Allowances'!$A$2:$X$6,23,FALSE))),'STB Models Tier 2'!AD54&lt;2), 'STB Models Tier 2'!AD54*$AD$2,"")</f>
        <v/>
      </c>
      <c r="AE54" s="17" t="str">
        <f>IF(AND(NOT(ISBLANK('STB Models Tier 2'!AE54)),NOT(ISBLANK(VLOOKUP($G54,'Tier 2 Allowances'!$A$2:$X$6,24,FALSE))),'STB Models Tier 2'!AE54&lt;2), 'STB Models Tier 2'!AE54*$AE$2,"")</f>
        <v/>
      </c>
      <c r="AF54" s="76" t="str">
        <f>IF(ISBLANK('STB Models Tier 2'!AF54),"",'STB Models Tier 2'!AF54)</f>
        <v/>
      </c>
      <c r="AG54" s="18" t="str">
        <f>IF(ISBLANK('STB Models Tier 2'!AG54),"",'STB Models Tier 2'!AG54)</f>
        <v/>
      </c>
      <c r="AH54" s="18" t="str">
        <f>IF(ISBLANK('STB Models Tier 2'!AH54),"",'STB Models Tier 2'!AH54)</f>
        <v/>
      </c>
      <c r="AI54" s="18" t="str">
        <f>IF(ISBLANK('STB Models Tier 2'!AI54),"",'STB Models Tier 2'!AI54)</f>
        <v/>
      </c>
      <c r="AJ54" s="18" t="str">
        <f>IF(ISBLANK('STB Models Tier 2'!AJ54),"",'STB Models Tier 2'!AJ54)</f>
        <v/>
      </c>
      <c r="AK54" s="18" t="str">
        <f>IF(ISBLANK('STB Models Tier 2'!AK54),"",'STB Models Tier 2'!AK54)</f>
        <v/>
      </c>
      <c r="AL54" s="18" t="str">
        <f>IF(ISBLANK('STB Models Tier 2'!G54),"",IF(ISBLANK('STB Models Tier 2'!H54), 14, 7-(4-$H54)/2))</f>
        <v/>
      </c>
      <c r="AM54" s="18" t="str">
        <f>IF(ISBLANK('STB Models Tier 2'!G54),"",IF(ISBLANK('STB Models Tier 2'!I54),10,(10-I54)))</f>
        <v/>
      </c>
      <c r="AN54" s="18" t="str">
        <f>IF(ISBLANK('STB Models Tier 2'!G54),"",IF(ISBLANK('STB Models Tier 2'!H54),0,7+(4-H54)/2))</f>
        <v/>
      </c>
      <c r="AO54" s="18" t="str">
        <f>IF(ISBLANK('STB Models Tier 2'!G54),"",'STB Models Tier 2'!I54)</f>
        <v/>
      </c>
      <c r="AP54" s="18" t="str">
        <f>IF(ISBLANK('STB Models Tier 2'!G54),"",(IF(OR(AND(NOT(ISBLANK('STB Models Tier 2'!H54)),ISBLANK('STB Models Tier 2'!AI54)),AND(NOT(ISBLANK('STB Models Tier 2'!I54)),ISBLANK('STB Models Tier 2'!AJ54)),ISBLANK('STB Models Tier 2'!AH54)),"Incomplete",0.365*('STB Models Tier 2'!AG54*AL54+'STB Models Tier 2'!AH54*AM54+'STB Models Tier 2'!AI54*AN54+'STB Models Tier 2'!AJ54*AO54))))</f>
        <v/>
      </c>
      <c r="AQ54" s="17" t="str">
        <f>IF(ISBLANK('STB Models Tier 2'!G54),"",VLOOKUP(G54,'Tier 2 Allowances'!$A$2:$B$6,2,FALSE)+SUM($J54:$AE54))</f>
        <v/>
      </c>
      <c r="AR54" s="76" t="str">
        <f>IF(ISBLANK('STB Models Tier 2'!G54),"",AQ54+'STB Models Tier 2'!AF54)</f>
        <v/>
      </c>
      <c r="AS54" s="76" t="str">
        <f t="shared" si="0"/>
        <v/>
      </c>
      <c r="AT54" s="111" t="str">
        <f>IF(ISBLANK('STB Models Tier 2'!AP54),"",'STB Models Tier 2'!AP54)</f>
        <v/>
      </c>
    </row>
    <row r="55" spans="1:46" ht="16" x14ac:dyDescent="0.2">
      <c r="A55" s="76" t="str">
        <f>IF(ISBLANK('STB Models Tier 2'!A55),"",'STB Models Tier 2'!A55)</f>
        <v/>
      </c>
      <c r="B55" s="17" t="str">
        <f>IF(ISBLANK('STB Models Tier 2'!B55),"",'STB Models Tier 2'!B55)</f>
        <v/>
      </c>
      <c r="C55" s="17" t="str">
        <f>IF(ISBLANK('STB Models Tier 2'!C55),"",'STB Models Tier 2'!C55)</f>
        <v/>
      </c>
      <c r="D55" s="17" t="str">
        <f>IF(ISBLANK('STB Models Tier 2'!D55),"",'STB Models Tier 2'!D55)</f>
        <v/>
      </c>
      <c r="E55" s="17" t="str">
        <f>IF(ISBLANK('STB Models Tier 2'!E55),"",'STB Models Tier 2'!E55)</f>
        <v/>
      </c>
      <c r="F55" s="17" t="str">
        <f>IF(ISBLANK('STB Models Tier 2'!F55),"",'STB Models Tier 2'!F55)</f>
        <v/>
      </c>
      <c r="G55" s="17" t="str">
        <f>IF(ISBLANK('STB Models Tier 2'!G55),"",'STB Models Tier 2'!G55)</f>
        <v/>
      </c>
      <c r="H55" s="17" t="str">
        <f>IF(ISBLANK('STB Models Tier 2'!H55),"",'STB Models Tier 2'!H55)</f>
        <v/>
      </c>
      <c r="I55" s="17" t="str">
        <f>IF(ISBLANK('STB Models Tier 2'!I55),"",'STB Models Tier 2'!I55)</f>
        <v/>
      </c>
      <c r="J55" s="17" t="str">
        <f>IF(AND(NOT(ISBLANK('STB Models Tier 2'!J55)),NOT(ISBLANK(VLOOKUP($G55,'Tier 2 Allowances'!$A$2:$X$6,3,FALSE))),'STB Models Tier 2'!J55&lt;3), 'STB Models Tier 2'!J55*$J$2,"")</f>
        <v/>
      </c>
      <c r="K55" s="17" t="str">
        <f>IF(AND(NOT(ISBLANK('STB Models Tier 2'!K55)),NOT(ISBLANK(VLOOKUP($G55,'Tier 2 Allowances'!$A$2:$X$6,4,FALSE))),'STB Models Tier 2'!K55&lt;3), 'STB Models Tier 2'!K55*$K$2,"")</f>
        <v/>
      </c>
      <c r="L55" s="17" t="str">
        <f>IF(AND(NOT(ISBLANK('STB Models Tier 2'!L55)),NOT(ISBLANK(VLOOKUP($G55,'Tier 2 Allowances'!$A$2:$X$6,5,FALSE))),'STB Models Tier 2'!L55&lt;2), 'STB Models Tier 2'!L55*$L$2,"")</f>
        <v/>
      </c>
      <c r="M55" s="17" t="str">
        <f>IF(AND(NOT(ISBLANK('STB Models Tier 2'!M55)),OR('STB Models Tier 2'!N55=0,ISBLANK('STB Models Tier 2'!N55)),NOT(ISBLANK(VLOOKUP($G55,'Tier 2 Allowances'!$A$2:$X$6,6,FALSE))),'STB Models Tier 2'!M55&lt;2), 'STB Models Tier 2'!M55*$M$2,"")</f>
        <v/>
      </c>
      <c r="N55" s="17"/>
      <c r="O55" s="17" t="str">
        <f>IF(AND(NOT(ISBLANK('STB Models Tier 2'!O55)),NOT(ISBLANK(VLOOKUP($G55,'Tier 2 Allowances'!$A$2:$X$6,8,FALSE))),'STB Models Tier 2'!O55&lt;2), 'STB Models Tier 2'!O55*$O$2,"")</f>
        <v/>
      </c>
      <c r="P55" s="17" t="str">
        <f>IF(AND(NOT(ISBLANK('STB Models Tier 2'!P55)),OR(ISBLANK('STB Models Tier 2'!S55),'STB Models Tier 2'!S55=0),NOT(ISBLANK(VLOOKUP($G55,'Tier 2 Allowances'!$A$2:$X$6,9,FALSE))),'STB Models Tier 2'!P55&lt;2), 'STB Models Tier 2'!P55*$P$2,"")</f>
        <v/>
      </c>
      <c r="Q55" s="17" t="str">
        <f>IF(AND(NOT(ISBLANK('STB Models Tier 2'!Q55)),NOT(ISBLANK(VLOOKUP($G55,'Tier 2 Allowances'!$A$2:$X$6,10,FALSE))),'STB Models Tier 2'!Q55&lt;2), 'STB Models Tier 2'!Q55*$Q$2,"")</f>
        <v/>
      </c>
      <c r="R55" s="17" t="str">
        <f>IF(AND(NOT(ISBLANK('STB Models Tier 2'!R55)),OR(ISBLANK('STB Models Tier 2'!S55),'STB Models Tier 2'!S55=0),NOT(ISBLANK(VLOOKUP($G55,'Tier 2 Allowances'!$A$2:$X$6,11,FALSE))),'STB Models Tier 2'!R55&lt;2), 'STB Models Tier 2'!R55*$R$2,"")</f>
        <v/>
      </c>
      <c r="S55" s="17" t="str">
        <f>IF(AND(NOT(ISBLANK('STB Models Tier 2'!S55)),NOT(ISBLANK(VLOOKUP($G55,'Tier 2 Allowances'!$A$2:$X$6,12,FALSE))),'STB Models Tier 2'!S55&lt;2), 'STB Models Tier 2'!S55*$S$2,"")</f>
        <v/>
      </c>
      <c r="T55" s="17" t="str">
        <f>IF(AND(NOT(ISBLANK('STB Models Tier 2'!T55)),NOT(ISBLANK(VLOOKUP($G55,'Tier 2 Allowances'!$A$2:$X$6,13,FALSE))),'STB Models Tier 2'!T55&lt;2), 'STB Models Tier 2'!T55*$T$2,"")</f>
        <v/>
      </c>
      <c r="U55" s="17" t="str">
        <f>IF(AND(NOT(ISBLANK('STB Models Tier 2'!U55)),NOT(ISBLANK(VLOOKUP($G55,'Tier 2 Allowances'!$A$2:$X$6,14,FALSE))),'STB Models Tier 2'!U55&lt;2), 'STB Models Tier 2'!U55*$U$2,"")</f>
        <v/>
      </c>
      <c r="V55" s="17" t="str">
        <f>IF(AND(NOT(ISBLANK('STB Models Tier 2'!V55)),NOT(ISBLANK(VLOOKUP($G55,'Tier 2 Allowances'!$A$2:$X$6,15,FALSE))),'STB Models Tier 2'!V55&lt;2), 'STB Models Tier 2'!V55*$V$2,"")</f>
        <v/>
      </c>
      <c r="W55" s="17" t="str">
        <f>IF(AND(NOT(ISBLANK('STB Models Tier 2'!W55)),NOT(ISBLANK(VLOOKUP($G55,'Tier 2 Allowances'!$A$2:$X$6,16,FALSE))),'STB Models Tier 2'!W55&lt;6), 'STB Models Tier 2'!W55*$W$2,"")</f>
        <v/>
      </c>
      <c r="X55" s="17" t="str">
        <f>IF(AND(NOT(ISBLANK('STB Models Tier 2'!X55)),NOT(ISBLANK(VLOOKUP($G55,'Tier 2 Allowances'!$A$2:$X$6,17,FALSE))),'STB Models Tier 2'!X55&lt;2), 'STB Models Tier 2'!X55*$X$2,"")</f>
        <v/>
      </c>
      <c r="Y55" s="17" t="str">
        <f>IF(AND(NOT(ISBLANK('STB Models Tier 2'!Y55)),NOT(ISBLANK(VLOOKUP($G55,'Tier 2 Allowances'!$A$2:$X$6,18,FALSE))),'STB Models Tier 2'!Y55&lt;11), 'STB Models Tier 2'!Y55*$Y$2,"")</f>
        <v/>
      </c>
      <c r="Z55" s="17" t="str">
        <f>IF(AND(NOT(ISBLANK('STB Models Tier 2'!Z55)),NOT(ISBLANK(VLOOKUP($G55,'Tier 2 Allowances'!$A$2:$X$6,19,FALSE))),'STB Models Tier 2'!Z55&lt;11), 'STB Models Tier 2'!Z55*$Z$2,"")</f>
        <v/>
      </c>
      <c r="AA55" s="17" t="str">
        <f>IF(AND(NOT(ISBLANK('STB Models Tier 2'!AA55)),OR(ISBLANK('STB Models Tier 2'!AB55),'STB Models Tier 2'!AB55=0),NOT(ISBLANK(VLOOKUP($G55,'Tier 2 Allowances'!$A$2:$X$6,20,FALSE))),'STB Models Tier 2'!AA55&lt;2), 'STB Models Tier 2'!AA55*$AA$2,"")</f>
        <v/>
      </c>
      <c r="AB55" s="17" t="str">
        <f>IF(AND(NOT(ISBLANK('STB Models Tier 2'!AB55)),NOT(ISBLANK(VLOOKUP($G55,'Tier 2 Allowances'!$A$2:$X$6,21,FALSE))),'STB Models Tier 2'!AB55&lt;2), 'STB Models Tier 2'!AB55*$AB$2,"")</f>
        <v/>
      </c>
      <c r="AC55" s="17" t="str">
        <f>IF(AND(NOT(ISBLANK('STB Models Tier 2'!AC55)),NOT(ISBLANK(VLOOKUP($G55,'Tier 2 Allowances'!$A$2:$X$6,22,FALSE))),'STB Models Tier 2'!AC55&lt;2), 'STB Models Tier 2'!AC55*$AC$2,"")</f>
        <v/>
      </c>
      <c r="AD55" s="17" t="str">
        <f>IF(AND(NOT(ISBLANK('STB Models Tier 2'!AD55)),NOT(ISBLANK(VLOOKUP($G55,'Tier 2 Allowances'!$A$2:$X$6,23,FALSE))),'STB Models Tier 2'!AD55&lt;2), 'STB Models Tier 2'!AD55*$AD$2,"")</f>
        <v/>
      </c>
      <c r="AE55" s="17" t="str">
        <f>IF(AND(NOT(ISBLANK('STB Models Tier 2'!AE55)),NOT(ISBLANK(VLOOKUP($G55,'Tier 2 Allowances'!$A$2:$X$6,24,FALSE))),'STB Models Tier 2'!AE55&lt;2), 'STB Models Tier 2'!AE55*$AE$2,"")</f>
        <v/>
      </c>
      <c r="AF55" s="76" t="str">
        <f>IF(ISBLANK('STB Models Tier 2'!AF55),"",'STB Models Tier 2'!AF55)</f>
        <v/>
      </c>
      <c r="AG55" s="18" t="str">
        <f>IF(ISBLANK('STB Models Tier 2'!AG55),"",'STB Models Tier 2'!AG55)</f>
        <v/>
      </c>
      <c r="AH55" s="18" t="str">
        <f>IF(ISBLANK('STB Models Tier 2'!AH55),"",'STB Models Tier 2'!AH55)</f>
        <v/>
      </c>
      <c r="AI55" s="18" t="str">
        <f>IF(ISBLANK('STB Models Tier 2'!AI55),"",'STB Models Tier 2'!AI55)</f>
        <v/>
      </c>
      <c r="AJ55" s="18" t="str">
        <f>IF(ISBLANK('STB Models Tier 2'!AJ55),"",'STB Models Tier 2'!AJ55)</f>
        <v/>
      </c>
      <c r="AK55" s="18" t="str">
        <f>IF(ISBLANK('STB Models Tier 2'!AK55),"",'STB Models Tier 2'!AK55)</f>
        <v/>
      </c>
      <c r="AL55" s="18" t="str">
        <f>IF(ISBLANK('STB Models Tier 2'!G55),"",IF(ISBLANK('STB Models Tier 2'!H55), 14, 7-(4-$H55)/2))</f>
        <v/>
      </c>
      <c r="AM55" s="18" t="str">
        <f>IF(ISBLANK('STB Models Tier 2'!G55),"",IF(ISBLANK('STB Models Tier 2'!I55),10,(10-I55)))</f>
        <v/>
      </c>
      <c r="AN55" s="18" t="str">
        <f>IF(ISBLANK('STB Models Tier 2'!G55),"",IF(ISBLANK('STB Models Tier 2'!H55),0,7+(4-H55)/2))</f>
        <v/>
      </c>
      <c r="AO55" s="18" t="str">
        <f>IF(ISBLANK('STB Models Tier 2'!G55),"",'STB Models Tier 2'!I55)</f>
        <v/>
      </c>
      <c r="AP55" s="18" t="str">
        <f>IF(ISBLANK('STB Models Tier 2'!G55),"",(IF(OR(AND(NOT(ISBLANK('STB Models Tier 2'!H55)),ISBLANK('STB Models Tier 2'!AI55)),AND(NOT(ISBLANK('STB Models Tier 2'!I55)),ISBLANK('STB Models Tier 2'!AJ55)),ISBLANK('STB Models Tier 2'!AH55)),"Incomplete",0.365*('STB Models Tier 2'!AG55*AL55+'STB Models Tier 2'!AH55*AM55+'STB Models Tier 2'!AI55*AN55+'STB Models Tier 2'!AJ55*AO55))))</f>
        <v/>
      </c>
      <c r="AQ55" s="17" t="str">
        <f>IF(ISBLANK('STB Models Tier 2'!G55),"",VLOOKUP(G55,'Tier 2 Allowances'!$A$2:$B$6,2,FALSE)+SUM($J55:$AE55))</f>
        <v/>
      </c>
      <c r="AR55" s="76" t="str">
        <f>IF(ISBLANK('STB Models Tier 2'!G55),"",AQ55+'STB Models Tier 2'!AF55)</f>
        <v/>
      </c>
      <c r="AS55" s="76" t="str">
        <f t="shared" si="0"/>
        <v/>
      </c>
      <c r="AT55" s="111" t="str">
        <f>IF(ISBLANK('STB Models Tier 2'!AP55),"",'STB Models Tier 2'!AP55)</f>
        <v/>
      </c>
    </row>
    <row r="56" spans="1:46" ht="16" x14ac:dyDescent="0.2">
      <c r="A56" s="76" t="str">
        <f>IF(ISBLANK('STB Models Tier 2'!A56),"",'STB Models Tier 2'!A56)</f>
        <v/>
      </c>
      <c r="B56" s="17" t="str">
        <f>IF(ISBLANK('STB Models Tier 2'!B56),"",'STB Models Tier 2'!B56)</f>
        <v/>
      </c>
      <c r="C56" s="17" t="str">
        <f>IF(ISBLANK('STB Models Tier 2'!C56),"",'STB Models Tier 2'!C56)</f>
        <v/>
      </c>
      <c r="D56" s="17" t="str">
        <f>IF(ISBLANK('STB Models Tier 2'!D56),"",'STB Models Tier 2'!D56)</f>
        <v/>
      </c>
      <c r="E56" s="17" t="str">
        <f>IF(ISBLANK('STB Models Tier 2'!E56),"",'STB Models Tier 2'!E56)</f>
        <v/>
      </c>
      <c r="F56" s="17" t="str">
        <f>IF(ISBLANK('STB Models Tier 2'!F56),"",'STB Models Tier 2'!F56)</f>
        <v/>
      </c>
      <c r="G56" s="17" t="str">
        <f>IF(ISBLANK('STB Models Tier 2'!G56),"",'STB Models Tier 2'!G56)</f>
        <v/>
      </c>
      <c r="H56" s="17" t="str">
        <f>IF(ISBLANK('STB Models Tier 2'!H56),"",'STB Models Tier 2'!H56)</f>
        <v/>
      </c>
      <c r="I56" s="17" t="str">
        <f>IF(ISBLANK('STB Models Tier 2'!I56),"",'STB Models Tier 2'!I56)</f>
        <v/>
      </c>
      <c r="J56" s="17" t="str">
        <f>IF(AND(NOT(ISBLANK('STB Models Tier 2'!J56)),NOT(ISBLANK(VLOOKUP($G56,'Tier 2 Allowances'!$A$2:$X$6,3,FALSE))),'STB Models Tier 2'!J56&lt;3), 'STB Models Tier 2'!J56*$J$2,"")</f>
        <v/>
      </c>
      <c r="K56" s="17" t="str">
        <f>IF(AND(NOT(ISBLANK('STB Models Tier 2'!K56)),NOT(ISBLANK(VLOOKUP($G56,'Tier 2 Allowances'!$A$2:$X$6,4,FALSE))),'STB Models Tier 2'!K56&lt;3), 'STB Models Tier 2'!K56*$K$2,"")</f>
        <v/>
      </c>
      <c r="L56" s="17" t="str">
        <f>IF(AND(NOT(ISBLANK('STB Models Tier 2'!L56)),NOT(ISBLANK(VLOOKUP($G56,'Tier 2 Allowances'!$A$2:$X$6,5,FALSE))),'STB Models Tier 2'!L56&lt;2), 'STB Models Tier 2'!L56*$L$2,"")</f>
        <v/>
      </c>
      <c r="M56" s="17" t="str">
        <f>IF(AND(NOT(ISBLANK('STB Models Tier 2'!M56)),OR('STB Models Tier 2'!N56=0,ISBLANK('STB Models Tier 2'!N56)),NOT(ISBLANK(VLOOKUP($G56,'Tier 2 Allowances'!$A$2:$X$6,6,FALSE))),'STB Models Tier 2'!M56&lt;2), 'STB Models Tier 2'!M56*$M$2,"")</f>
        <v/>
      </c>
      <c r="N56" s="17"/>
      <c r="O56" s="17" t="str">
        <f>IF(AND(NOT(ISBLANK('STB Models Tier 2'!O56)),NOT(ISBLANK(VLOOKUP($G56,'Tier 2 Allowances'!$A$2:$X$6,8,FALSE))),'STB Models Tier 2'!O56&lt;2), 'STB Models Tier 2'!O56*$O$2,"")</f>
        <v/>
      </c>
      <c r="P56" s="17" t="str">
        <f>IF(AND(NOT(ISBLANK('STB Models Tier 2'!P56)),OR(ISBLANK('STB Models Tier 2'!S56),'STB Models Tier 2'!S56=0),NOT(ISBLANK(VLOOKUP($G56,'Tier 2 Allowances'!$A$2:$X$6,9,FALSE))),'STB Models Tier 2'!P56&lt;2), 'STB Models Tier 2'!P56*$P$2,"")</f>
        <v/>
      </c>
      <c r="Q56" s="17" t="str">
        <f>IF(AND(NOT(ISBLANK('STB Models Tier 2'!Q56)),NOT(ISBLANK(VLOOKUP($G56,'Tier 2 Allowances'!$A$2:$X$6,10,FALSE))),'STB Models Tier 2'!Q56&lt;2), 'STB Models Tier 2'!Q56*$Q$2,"")</f>
        <v/>
      </c>
      <c r="R56" s="17" t="str">
        <f>IF(AND(NOT(ISBLANK('STB Models Tier 2'!R56)),OR(ISBLANK('STB Models Tier 2'!S56),'STB Models Tier 2'!S56=0),NOT(ISBLANK(VLOOKUP($G56,'Tier 2 Allowances'!$A$2:$X$6,11,FALSE))),'STB Models Tier 2'!R56&lt;2), 'STB Models Tier 2'!R56*$R$2,"")</f>
        <v/>
      </c>
      <c r="S56" s="17" t="str">
        <f>IF(AND(NOT(ISBLANK('STB Models Tier 2'!S56)),NOT(ISBLANK(VLOOKUP($G56,'Tier 2 Allowances'!$A$2:$X$6,12,FALSE))),'STB Models Tier 2'!S56&lt;2), 'STB Models Tier 2'!S56*$S$2,"")</f>
        <v/>
      </c>
      <c r="T56" s="17" t="str">
        <f>IF(AND(NOT(ISBLANK('STB Models Tier 2'!T56)),NOT(ISBLANK(VLOOKUP($G56,'Tier 2 Allowances'!$A$2:$X$6,13,FALSE))),'STB Models Tier 2'!T56&lt;2), 'STB Models Tier 2'!T56*$T$2,"")</f>
        <v/>
      </c>
      <c r="U56" s="17" t="str">
        <f>IF(AND(NOT(ISBLANK('STB Models Tier 2'!U56)),NOT(ISBLANK(VLOOKUP($G56,'Tier 2 Allowances'!$A$2:$X$6,14,FALSE))),'STB Models Tier 2'!U56&lt;2), 'STB Models Tier 2'!U56*$U$2,"")</f>
        <v/>
      </c>
      <c r="V56" s="17" t="str">
        <f>IF(AND(NOT(ISBLANK('STB Models Tier 2'!V56)),NOT(ISBLANK(VLOOKUP($G56,'Tier 2 Allowances'!$A$2:$X$6,15,FALSE))),'STB Models Tier 2'!V56&lt;2), 'STB Models Tier 2'!V56*$V$2,"")</f>
        <v/>
      </c>
      <c r="W56" s="17" t="str">
        <f>IF(AND(NOT(ISBLANK('STB Models Tier 2'!W56)),NOT(ISBLANK(VLOOKUP($G56,'Tier 2 Allowances'!$A$2:$X$6,16,FALSE))),'STB Models Tier 2'!W56&lt;6), 'STB Models Tier 2'!W56*$W$2,"")</f>
        <v/>
      </c>
      <c r="X56" s="17" t="str">
        <f>IF(AND(NOT(ISBLANK('STB Models Tier 2'!X56)),NOT(ISBLANK(VLOOKUP($G56,'Tier 2 Allowances'!$A$2:$X$6,17,FALSE))),'STB Models Tier 2'!X56&lt;2), 'STB Models Tier 2'!X56*$X$2,"")</f>
        <v/>
      </c>
      <c r="Y56" s="17" t="str">
        <f>IF(AND(NOT(ISBLANK('STB Models Tier 2'!Y56)),NOT(ISBLANK(VLOOKUP($G56,'Tier 2 Allowances'!$A$2:$X$6,18,FALSE))),'STB Models Tier 2'!Y56&lt;11), 'STB Models Tier 2'!Y56*$Y$2,"")</f>
        <v/>
      </c>
      <c r="Z56" s="17" t="str">
        <f>IF(AND(NOT(ISBLANK('STB Models Tier 2'!Z56)),NOT(ISBLANK(VLOOKUP($G56,'Tier 2 Allowances'!$A$2:$X$6,19,FALSE))),'STB Models Tier 2'!Z56&lt;11), 'STB Models Tier 2'!Z56*$Z$2,"")</f>
        <v/>
      </c>
      <c r="AA56" s="17" t="str">
        <f>IF(AND(NOT(ISBLANK('STB Models Tier 2'!AA56)),OR(ISBLANK('STB Models Tier 2'!AB56),'STB Models Tier 2'!AB56=0),NOT(ISBLANK(VLOOKUP($G56,'Tier 2 Allowances'!$A$2:$X$6,20,FALSE))),'STB Models Tier 2'!AA56&lt;2), 'STB Models Tier 2'!AA56*$AA$2,"")</f>
        <v/>
      </c>
      <c r="AB56" s="17" t="str">
        <f>IF(AND(NOT(ISBLANK('STB Models Tier 2'!AB56)),NOT(ISBLANK(VLOOKUP($G56,'Tier 2 Allowances'!$A$2:$X$6,21,FALSE))),'STB Models Tier 2'!AB56&lt;2), 'STB Models Tier 2'!AB56*$AB$2,"")</f>
        <v/>
      </c>
      <c r="AC56" s="17" t="str">
        <f>IF(AND(NOT(ISBLANK('STB Models Tier 2'!AC56)),NOT(ISBLANK(VLOOKUP($G56,'Tier 2 Allowances'!$A$2:$X$6,22,FALSE))),'STB Models Tier 2'!AC56&lt;2), 'STB Models Tier 2'!AC56*$AC$2,"")</f>
        <v/>
      </c>
      <c r="AD56" s="17" t="str">
        <f>IF(AND(NOT(ISBLANK('STB Models Tier 2'!AD56)),NOT(ISBLANK(VLOOKUP($G56,'Tier 2 Allowances'!$A$2:$X$6,23,FALSE))),'STB Models Tier 2'!AD56&lt;2), 'STB Models Tier 2'!AD56*$AD$2,"")</f>
        <v/>
      </c>
      <c r="AE56" s="17" t="str">
        <f>IF(AND(NOT(ISBLANK('STB Models Tier 2'!AE56)),NOT(ISBLANK(VLOOKUP($G56,'Tier 2 Allowances'!$A$2:$X$6,24,FALSE))),'STB Models Tier 2'!AE56&lt;2), 'STB Models Tier 2'!AE56*$AE$2,"")</f>
        <v/>
      </c>
      <c r="AF56" s="76" t="str">
        <f>IF(ISBLANK('STB Models Tier 2'!AF56),"",'STB Models Tier 2'!AF56)</f>
        <v/>
      </c>
      <c r="AG56" s="18" t="str">
        <f>IF(ISBLANK('STB Models Tier 2'!AG56),"",'STB Models Tier 2'!AG56)</f>
        <v/>
      </c>
      <c r="AH56" s="18" t="str">
        <f>IF(ISBLANK('STB Models Tier 2'!AH56),"",'STB Models Tier 2'!AH56)</f>
        <v/>
      </c>
      <c r="AI56" s="18" t="str">
        <f>IF(ISBLANK('STB Models Tier 2'!AI56),"",'STB Models Tier 2'!AI56)</f>
        <v/>
      </c>
      <c r="AJ56" s="18" t="str">
        <f>IF(ISBLANK('STB Models Tier 2'!AJ56),"",'STB Models Tier 2'!AJ56)</f>
        <v/>
      </c>
      <c r="AK56" s="18" t="str">
        <f>IF(ISBLANK('STB Models Tier 2'!AK56),"",'STB Models Tier 2'!AK56)</f>
        <v/>
      </c>
      <c r="AL56" s="18" t="str">
        <f>IF(ISBLANK('STB Models Tier 2'!G56),"",IF(ISBLANK('STB Models Tier 2'!H56), 14, 7-(4-$H56)/2))</f>
        <v/>
      </c>
      <c r="AM56" s="18" t="str">
        <f>IF(ISBLANK('STB Models Tier 2'!G56),"",IF(ISBLANK('STB Models Tier 2'!I56),10,(10-I56)))</f>
        <v/>
      </c>
      <c r="AN56" s="18" t="str">
        <f>IF(ISBLANK('STB Models Tier 2'!G56),"",IF(ISBLANK('STB Models Tier 2'!H56),0,7+(4-H56)/2))</f>
        <v/>
      </c>
      <c r="AO56" s="18" t="str">
        <f>IF(ISBLANK('STB Models Tier 2'!G56),"",'STB Models Tier 2'!I56)</f>
        <v/>
      </c>
      <c r="AP56" s="18" t="str">
        <f>IF(ISBLANK('STB Models Tier 2'!G56),"",(IF(OR(AND(NOT(ISBLANK('STB Models Tier 2'!H56)),ISBLANK('STB Models Tier 2'!AI56)),AND(NOT(ISBLANK('STB Models Tier 2'!I56)),ISBLANK('STB Models Tier 2'!AJ56)),ISBLANK('STB Models Tier 2'!AH56)),"Incomplete",0.365*('STB Models Tier 2'!AG56*AL56+'STB Models Tier 2'!AH56*AM56+'STB Models Tier 2'!AI56*AN56+'STB Models Tier 2'!AJ56*AO56))))</f>
        <v/>
      </c>
      <c r="AQ56" s="17" t="str">
        <f>IF(ISBLANK('STB Models Tier 2'!G56),"",VLOOKUP(G56,'Tier 2 Allowances'!$A$2:$B$6,2,FALSE)+SUM($J56:$AE56))</f>
        <v/>
      </c>
      <c r="AR56" s="76" t="str">
        <f>IF(ISBLANK('STB Models Tier 2'!G56),"",AQ56+'STB Models Tier 2'!AF56)</f>
        <v/>
      </c>
      <c r="AS56" s="76" t="str">
        <f t="shared" si="0"/>
        <v/>
      </c>
      <c r="AT56" s="111" t="str">
        <f>IF(ISBLANK('STB Models Tier 2'!AP56),"",'STB Models Tier 2'!AP56)</f>
        <v/>
      </c>
    </row>
    <row r="57" spans="1:46" ht="16" x14ac:dyDescent="0.2">
      <c r="A57" s="76" t="str">
        <f>IF(ISBLANK('STB Models Tier 2'!A57),"",'STB Models Tier 2'!A57)</f>
        <v/>
      </c>
      <c r="B57" s="17" t="str">
        <f>IF(ISBLANK('STB Models Tier 2'!B57),"",'STB Models Tier 2'!B57)</f>
        <v/>
      </c>
      <c r="C57" s="17" t="str">
        <f>IF(ISBLANK('STB Models Tier 2'!C57),"",'STB Models Tier 2'!C57)</f>
        <v/>
      </c>
      <c r="D57" s="17" t="str">
        <f>IF(ISBLANK('STB Models Tier 2'!D57),"",'STB Models Tier 2'!D57)</f>
        <v/>
      </c>
      <c r="E57" s="17" t="str">
        <f>IF(ISBLANK('STB Models Tier 2'!E57),"",'STB Models Tier 2'!E57)</f>
        <v/>
      </c>
      <c r="F57" s="17" t="str">
        <f>IF(ISBLANK('STB Models Tier 2'!F57),"",'STB Models Tier 2'!F57)</f>
        <v/>
      </c>
      <c r="G57" s="17" t="str">
        <f>IF(ISBLANK('STB Models Tier 2'!G57),"",'STB Models Tier 2'!G57)</f>
        <v/>
      </c>
      <c r="H57" s="17" t="str">
        <f>IF(ISBLANK('STB Models Tier 2'!H57),"",'STB Models Tier 2'!H57)</f>
        <v/>
      </c>
      <c r="I57" s="17" t="str">
        <f>IF(ISBLANK('STB Models Tier 2'!I57),"",'STB Models Tier 2'!I57)</f>
        <v/>
      </c>
      <c r="J57" s="17" t="str">
        <f>IF(AND(NOT(ISBLANK('STB Models Tier 2'!J57)),NOT(ISBLANK(VLOOKUP($G57,'Tier 2 Allowances'!$A$2:$X$6,3,FALSE))),'STB Models Tier 2'!J57&lt;3), 'STB Models Tier 2'!J57*$J$2,"")</f>
        <v/>
      </c>
      <c r="K57" s="17" t="str">
        <f>IF(AND(NOT(ISBLANK('STB Models Tier 2'!K57)),NOT(ISBLANK(VLOOKUP($G57,'Tier 2 Allowances'!$A$2:$X$6,4,FALSE))),'STB Models Tier 2'!K57&lt;3), 'STB Models Tier 2'!K57*$K$2,"")</f>
        <v/>
      </c>
      <c r="L57" s="17" t="str">
        <f>IF(AND(NOT(ISBLANK('STB Models Tier 2'!L57)),NOT(ISBLANK(VLOOKUP($G57,'Tier 2 Allowances'!$A$2:$X$6,5,FALSE))),'STB Models Tier 2'!L57&lt;2), 'STB Models Tier 2'!L57*$L$2,"")</f>
        <v/>
      </c>
      <c r="M57" s="17" t="str">
        <f>IF(AND(NOT(ISBLANK('STB Models Tier 2'!M57)),OR('STB Models Tier 2'!N57=0,ISBLANK('STB Models Tier 2'!N57)),NOT(ISBLANK(VLOOKUP($G57,'Tier 2 Allowances'!$A$2:$X$6,6,FALSE))),'STB Models Tier 2'!M57&lt;2), 'STB Models Tier 2'!M57*$M$2,"")</f>
        <v/>
      </c>
      <c r="N57" s="17"/>
      <c r="O57" s="17" t="str">
        <f>IF(AND(NOT(ISBLANK('STB Models Tier 2'!O57)),NOT(ISBLANK(VLOOKUP($G57,'Tier 2 Allowances'!$A$2:$X$6,8,FALSE))),'STB Models Tier 2'!O57&lt;2), 'STB Models Tier 2'!O57*$O$2,"")</f>
        <v/>
      </c>
      <c r="P57" s="17" t="str">
        <f>IF(AND(NOT(ISBLANK('STB Models Tier 2'!P57)),OR(ISBLANK('STB Models Tier 2'!S57),'STB Models Tier 2'!S57=0),NOT(ISBLANK(VLOOKUP($G57,'Tier 2 Allowances'!$A$2:$X$6,9,FALSE))),'STB Models Tier 2'!P57&lt;2), 'STB Models Tier 2'!P57*$P$2,"")</f>
        <v/>
      </c>
      <c r="Q57" s="17" t="str">
        <f>IF(AND(NOT(ISBLANK('STB Models Tier 2'!Q57)),NOT(ISBLANK(VLOOKUP($G57,'Tier 2 Allowances'!$A$2:$X$6,10,FALSE))),'STB Models Tier 2'!Q57&lt;2), 'STB Models Tier 2'!Q57*$Q$2,"")</f>
        <v/>
      </c>
      <c r="R57" s="17" t="str">
        <f>IF(AND(NOT(ISBLANK('STB Models Tier 2'!R57)),OR(ISBLANK('STB Models Tier 2'!S57),'STB Models Tier 2'!S57=0),NOT(ISBLANK(VLOOKUP($G57,'Tier 2 Allowances'!$A$2:$X$6,11,FALSE))),'STB Models Tier 2'!R57&lt;2), 'STB Models Tier 2'!R57*$R$2,"")</f>
        <v/>
      </c>
      <c r="S57" s="17" t="str">
        <f>IF(AND(NOT(ISBLANK('STB Models Tier 2'!S57)),NOT(ISBLANK(VLOOKUP($G57,'Tier 2 Allowances'!$A$2:$X$6,12,FALSE))),'STB Models Tier 2'!S57&lt;2), 'STB Models Tier 2'!S57*$S$2,"")</f>
        <v/>
      </c>
      <c r="T57" s="17" t="str">
        <f>IF(AND(NOT(ISBLANK('STB Models Tier 2'!T57)),NOT(ISBLANK(VLOOKUP($G57,'Tier 2 Allowances'!$A$2:$X$6,13,FALSE))),'STB Models Tier 2'!T57&lt;2), 'STB Models Tier 2'!T57*$T$2,"")</f>
        <v/>
      </c>
      <c r="U57" s="17" t="str">
        <f>IF(AND(NOT(ISBLANK('STB Models Tier 2'!U57)),NOT(ISBLANK(VLOOKUP($G57,'Tier 2 Allowances'!$A$2:$X$6,14,FALSE))),'STB Models Tier 2'!U57&lt;2), 'STB Models Tier 2'!U57*$U$2,"")</f>
        <v/>
      </c>
      <c r="V57" s="17" t="str">
        <f>IF(AND(NOT(ISBLANK('STB Models Tier 2'!V57)),NOT(ISBLANK(VLOOKUP($G57,'Tier 2 Allowances'!$A$2:$X$6,15,FALSE))),'STB Models Tier 2'!V57&lt;2), 'STB Models Tier 2'!V57*$V$2,"")</f>
        <v/>
      </c>
      <c r="W57" s="17" t="str">
        <f>IF(AND(NOT(ISBLANK('STB Models Tier 2'!W57)),NOT(ISBLANK(VLOOKUP($G57,'Tier 2 Allowances'!$A$2:$X$6,16,FALSE))),'STB Models Tier 2'!W57&lt;6), 'STB Models Tier 2'!W57*$W$2,"")</f>
        <v/>
      </c>
      <c r="X57" s="17" t="str">
        <f>IF(AND(NOT(ISBLANK('STB Models Tier 2'!X57)),NOT(ISBLANK(VLOOKUP($G57,'Tier 2 Allowances'!$A$2:$X$6,17,FALSE))),'STB Models Tier 2'!X57&lt;2), 'STB Models Tier 2'!X57*$X$2,"")</f>
        <v/>
      </c>
      <c r="Y57" s="17" t="str">
        <f>IF(AND(NOT(ISBLANK('STB Models Tier 2'!Y57)),NOT(ISBLANK(VLOOKUP($G57,'Tier 2 Allowances'!$A$2:$X$6,18,FALSE))),'STB Models Tier 2'!Y57&lt;11), 'STB Models Tier 2'!Y57*$Y$2,"")</f>
        <v/>
      </c>
      <c r="Z57" s="17" t="str">
        <f>IF(AND(NOT(ISBLANK('STB Models Tier 2'!Z57)),NOT(ISBLANK(VLOOKUP($G57,'Tier 2 Allowances'!$A$2:$X$6,19,FALSE))),'STB Models Tier 2'!Z57&lt;11), 'STB Models Tier 2'!Z57*$Z$2,"")</f>
        <v/>
      </c>
      <c r="AA57" s="17" t="str">
        <f>IF(AND(NOT(ISBLANK('STB Models Tier 2'!AA57)),OR(ISBLANK('STB Models Tier 2'!AB57),'STB Models Tier 2'!AB57=0),NOT(ISBLANK(VLOOKUP($G57,'Tier 2 Allowances'!$A$2:$X$6,20,FALSE))),'STB Models Tier 2'!AA57&lt;2), 'STB Models Tier 2'!AA57*$AA$2,"")</f>
        <v/>
      </c>
      <c r="AB57" s="17" t="str">
        <f>IF(AND(NOT(ISBLANK('STB Models Tier 2'!AB57)),NOT(ISBLANK(VLOOKUP($G57,'Tier 2 Allowances'!$A$2:$X$6,21,FALSE))),'STB Models Tier 2'!AB57&lt;2), 'STB Models Tier 2'!AB57*$AB$2,"")</f>
        <v/>
      </c>
      <c r="AC57" s="17" t="str">
        <f>IF(AND(NOT(ISBLANK('STB Models Tier 2'!AC57)),NOT(ISBLANK(VLOOKUP($G57,'Tier 2 Allowances'!$A$2:$X$6,22,FALSE))),'STB Models Tier 2'!AC57&lt;2), 'STB Models Tier 2'!AC57*$AC$2,"")</f>
        <v/>
      </c>
      <c r="AD57" s="17" t="str">
        <f>IF(AND(NOT(ISBLANK('STB Models Tier 2'!AD57)),NOT(ISBLANK(VLOOKUP($G57,'Tier 2 Allowances'!$A$2:$X$6,23,FALSE))),'STB Models Tier 2'!AD57&lt;2), 'STB Models Tier 2'!AD57*$AD$2,"")</f>
        <v/>
      </c>
      <c r="AE57" s="17" t="str">
        <f>IF(AND(NOT(ISBLANK('STB Models Tier 2'!AE57)),NOT(ISBLANK(VLOOKUP($G57,'Tier 2 Allowances'!$A$2:$X$6,24,FALSE))),'STB Models Tier 2'!AE57&lt;2), 'STB Models Tier 2'!AE57*$AE$2,"")</f>
        <v/>
      </c>
      <c r="AF57" s="76" t="str">
        <f>IF(ISBLANK('STB Models Tier 2'!AF57),"",'STB Models Tier 2'!AF57)</f>
        <v/>
      </c>
      <c r="AG57" s="18" t="str">
        <f>IF(ISBLANK('STB Models Tier 2'!AG57),"",'STB Models Tier 2'!AG57)</f>
        <v/>
      </c>
      <c r="AH57" s="18" t="str">
        <f>IF(ISBLANK('STB Models Tier 2'!AH57),"",'STB Models Tier 2'!AH57)</f>
        <v/>
      </c>
      <c r="AI57" s="18" t="str">
        <f>IF(ISBLANK('STB Models Tier 2'!AI57),"",'STB Models Tier 2'!AI57)</f>
        <v/>
      </c>
      <c r="AJ57" s="18" t="str">
        <f>IF(ISBLANK('STB Models Tier 2'!AJ57),"",'STB Models Tier 2'!AJ57)</f>
        <v/>
      </c>
      <c r="AK57" s="18" t="str">
        <f>IF(ISBLANK('STB Models Tier 2'!AK57),"",'STB Models Tier 2'!AK57)</f>
        <v/>
      </c>
      <c r="AL57" s="18" t="str">
        <f>IF(ISBLANK('STB Models Tier 2'!G57),"",IF(ISBLANK('STB Models Tier 2'!H57), 14, 7-(4-$H57)/2))</f>
        <v/>
      </c>
      <c r="AM57" s="18" t="str">
        <f>IF(ISBLANK('STB Models Tier 2'!G57),"",IF(ISBLANK('STB Models Tier 2'!I57),10,(10-I57)))</f>
        <v/>
      </c>
      <c r="AN57" s="18" t="str">
        <f>IF(ISBLANK('STB Models Tier 2'!G57),"",IF(ISBLANK('STB Models Tier 2'!H57),0,7+(4-H57)/2))</f>
        <v/>
      </c>
      <c r="AO57" s="18" t="str">
        <f>IF(ISBLANK('STB Models Tier 2'!G57),"",'STB Models Tier 2'!I57)</f>
        <v/>
      </c>
      <c r="AP57" s="18" t="str">
        <f>IF(ISBLANK('STB Models Tier 2'!G57),"",(IF(OR(AND(NOT(ISBLANK('STB Models Tier 2'!H57)),ISBLANK('STB Models Tier 2'!AI57)),AND(NOT(ISBLANK('STB Models Tier 2'!I57)),ISBLANK('STB Models Tier 2'!AJ57)),ISBLANK('STB Models Tier 2'!AH57)),"Incomplete",0.365*('STB Models Tier 2'!AG57*AL57+'STB Models Tier 2'!AH57*AM57+'STB Models Tier 2'!AI57*AN57+'STB Models Tier 2'!AJ57*AO57))))</f>
        <v/>
      </c>
      <c r="AQ57" s="17" t="str">
        <f>IF(ISBLANK('STB Models Tier 2'!G57),"",VLOOKUP(G57,'Tier 2 Allowances'!$A$2:$B$6,2,FALSE)+SUM($J57:$AE57))</f>
        <v/>
      </c>
      <c r="AR57" s="76" t="str">
        <f>IF(ISBLANK('STB Models Tier 2'!G57),"",AQ57+'STB Models Tier 2'!AF57)</f>
        <v/>
      </c>
      <c r="AS57" s="76" t="str">
        <f t="shared" si="0"/>
        <v/>
      </c>
      <c r="AT57" s="111" t="str">
        <f>IF(ISBLANK('STB Models Tier 2'!AP57),"",'STB Models Tier 2'!AP57)</f>
        <v/>
      </c>
    </row>
    <row r="58" spans="1:46" ht="16" x14ac:dyDescent="0.2">
      <c r="A58" s="76" t="str">
        <f>IF(ISBLANK('STB Models Tier 2'!A58),"",'STB Models Tier 2'!A58)</f>
        <v/>
      </c>
      <c r="B58" s="17" t="str">
        <f>IF(ISBLANK('STB Models Tier 2'!B58),"",'STB Models Tier 2'!B58)</f>
        <v/>
      </c>
      <c r="C58" s="17" t="str">
        <f>IF(ISBLANK('STB Models Tier 2'!C58),"",'STB Models Tier 2'!C58)</f>
        <v/>
      </c>
      <c r="D58" s="17" t="str">
        <f>IF(ISBLANK('STB Models Tier 2'!D58),"",'STB Models Tier 2'!D58)</f>
        <v/>
      </c>
      <c r="E58" s="17" t="str">
        <f>IF(ISBLANK('STB Models Tier 2'!E58),"",'STB Models Tier 2'!E58)</f>
        <v/>
      </c>
      <c r="F58" s="17" t="str">
        <f>IF(ISBLANK('STB Models Tier 2'!F58),"",'STB Models Tier 2'!F58)</f>
        <v/>
      </c>
      <c r="G58" s="17" t="str">
        <f>IF(ISBLANK('STB Models Tier 2'!G58),"",'STB Models Tier 2'!G58)</f>
        <v/>
      </c>
      <c r="H58" s="17" t="str">
        <f>IF(ISBLANK('STB Models Tier 2'!H58),"",'STB Models Tier 2'!H58)</f>
        <v/>
      </c>
      <c r="I58" s="17" t="str">
        <f>IF(ISBLANK('STB Models Tier 2'!I58),"",'STB Models Tier 2'!I58)</f>
        <v/>
      </c>
      <c r="J58" s="17" t="str">
        <f>IF(AND(NOT(ISBLANK('STB Models Tier 2'!J58)),NOT(ISBLANK(VLOOKUP($G58,'Tier 2 Allowances'!$A$2:$X$6,3,FALSE))),'STB Models Tier 2'!J58&lt;3), 'STB Models Tier 2'!J58*$J$2,"")</f>
        <v/>
      </c>
      <c r="K58" s="17" t="str">
        <f>IF(AND(NOT(ISBLANK('STB Models Tier 2'!K58)),NOT(ISBLANK(VLOOKUP($G58,'Tier 2 Allowances'!$A$2:$X$6,4,FALSE))),'STB Models Tier 2'!K58&lt;3), 'STB Models Tier 2'!K58*$K$2,"")</f>
        <v/>
      </c>
      <c r="L58" s="17" t="str">
        <f>IF(AND(NOT(ISBLANK('STB Models Tier 2'!L58)),NOT(ISBLANK(VLOOKUP($G58,'Tier 2 Allowances'!$A$2:$X$6,5,FALSE))),'STB Models Tier 2'!L58&lt;2), 'STB Models Tier 2'!L58*$L$2,"")</f>
        <v/>
      </c>
      <c r="M58" s="17" t="str">
        <f>IF(AND(NOT(ISBLANK('STB Models Tier 2'!M58)),OR('STB Models Tier 2'!N58=0,ISBLANK('STB Models Tier 2'!N58)),NOT(ISBLANK(VLOOKUP($G58,'Tier 2 Allowances'!$A$2:$X$6,6,FALSE))),'STB Models Tier 2'!M58&lt;2), 'STB Models Tier 2'!M58*$M$2,"")</f>
        <v/>
      </c>
      <c r="N58" s="17"/>
      <c r="O58" s="17" t="str">
        <f>IF(AND(NOT(ISBLANK('STB Models Tier 2'!O58)),NOT(ISBLANK(VLOOKUP($G58,'Tier 2 Allowances'!$A$2:$X$6,8,FALSE))),'STB Models Tier 2'!O58&lt;2), 'STB Models Tier 2'!O58*$O$2,"")</f>
        <v/>
      </c>
      <c r="P58" s="17" t="str">
        <f>IF(AND(NOT(ISBLANK('STB Models Tier 2'!P58)),OR(ISBLANK('STB Models Tier 2'!S58),'STB Models Tier 2'!S58=0),NOT(ISBLANK(VLOOKUP($G58,'Tier 2 Allowances'!$A$2:$X$6,9,FALSE))),'STB Models Tier 2'!P58&lt;2), 'STB Models Tier 2'!P58*$P$2,"")</f>
        <v/>
      </c>
      <c r="Q58" s="17" t="str">
        <f>IF(AND(NOT(ISBLANK('STB Models Tier 2'!Q58)),NOT(ISBLANK(VLOOKUP($G58,'Tier 2 Allowances'!$A$2:$X$6,10,FALSE))),'STB Models Tier 2'!Q58&lt;2), 'STB Models Tier 2'!Q58*$Q$2,"")</f>
        <v/>
      </c>
      <c r="R58" s="17" t="str">
        <f>IF(AND(NOT(ISBLANK('STB Models Tier 2'!R58)),OR(ISBLANK('STB Models Tier 2'!S58),'STB Models Tier 2'!S58=0),NOT(ISBLANK(VLOOKUP($G58,'Tier 2 Allowances'!$A$2:$X$6,11,FALSE))),'STB Models Tier 2'!R58&lt;2), 'STB Models Tier 2'!R58*$R$2,"")</f>
        <v/>
      </c>
      <c r="S58" s="17" t="str">
        <f>IF(AND(NOT(ISBLANK('STB Models Tier 2'!S58)),NOT(ISBLANK(VLOOKUP($G58,'Tier 2 Allowances'!$A$2:$X$6,12,FALSE))),'STB Models Tier 2'!S58&lt;2), 'STB Models Tier 2'!S58*$S$2,"")</f>
        <v/>
      </c>
      <c r="T58" s="17" t="str">
        <f>IF(AND(NOT(ISBLANK('STB Models Tier 2'!T58)),NOT(ISBLANK(VLOOKUP($G58,'Tier 2 Allowances'!$A$2:$X$6,13,FALSE))),'STB Models Tier 2'!T58&lt;2), 'STB Models Tier 2'!T58*$T$2,"")</f>
        <v/>
      </c>
      <c r="U58" s="17" t="str">
        <f>IF(AND(NOT(ISBLANK('STB Models Tier 2'!U58)),NOT(ISBLANK(VLOOKUP($G58,'Tier 2 Allowances'!$A$2:$X$6,14,FALSE))),'STB Models Tier 2'!U58&lt;2), 'STB Models Tier 2'!U58*$U$2,"")</f>
        <v/>
      </c>
      <c r="V58" s="17" t="str">
        <f>IF(AND(NOT(ISBLANK('STB Models Tier 2'!V58)),NOT(ISBLANK(VLOOKUP($G58,'Tier 2 Allowances'!$A$2:$X$6,15,FALSE))),'STB Models Tier 2'!V58&lt;2), 'STB Models Tier 2'!V58*$V$2,"")</f>
        <v/>
      </c>
      <c r="W58" s="17" t="str">
        <f>IF(AND(NOT(ISBLANK('STB Models Tier 2'!W58)),NOT(ISBLANK(VLOOKUP($G58,'Tier 2 Allowances'!$A$2:$X$6,16,FALSE))),'STB Models Tier 2'!W58&lt;6), 'STB Models Tier 2'!W58*$W$2,"")</f>
        <v/>
      </c>
      <c r="X58" s="17" t="str">
        <f>IF(AND(NOT(ISBLANK('STB Models Tier 2'!X58)),NOT(ISBLANK(VLOOKUP($G58,'Tier 2 Allowances'!$A$2:$X$6,17,FALSE))),'STB Models Tier 2'!X58&lt;2), 'STB Models Tier 2'!X58*$X$2,"")</f>
        <v/>
      </c>
      <c r="Y58" s="17" t="str">
        <f>IF(AND(NOT(ISBLANK('STB Models Tier 2'!Y58)),NOT(ISBLANK(VLOOKUP($G58,'Tier 2 Allowances'!$A$2:$X$6,18,FALSE))),'STB Models Tier 2'!Y58&lt;11), 'STB Models Tier 2'!Y58*$Y$2,"")</f>
        <v/>
      </c>
      <c r="Z58" s="17" t="str">
        <f>IF(AND(NOT(ISBLANK('STB Models Tier 2'!Z58)),NOT(ISBLANK(VLOOKUP($G58,'Tier 2 Allowances'!$A$2:$X$6,19,FALSE))),'STB Models Tier 2'!Z58&lt;11), 'STB Models Tier 2'!Z58*$Z$2,"")</f>
        <v/>
      </c>
      <c r="AA58" s="17" t="str">
        <f>IF(AND(NOT(ISBLANK('STB Models Tier 2'!AA58)),OR(ISBLANK('STB Models Tier 2'!AB58),'STB Models Tier 2'!AB58=0),NOT(ISBLANK(VLOOKUP($G58,'Tier 2 Allowances'!$A$2:$X$6,20,FALSE))),'STB Models Tier 2'!AA58&lt;2), 'STB Models Tier 2'!AA58*$AA$2,"")</f>
        <v/>
      </c>
      <c r="AB58" s="17" t="str">
        <f>IF(AND(NOT(ISBLANK('STB Models Tier 2'!AB58)),NOT(ISBLANK(VLOOKUP($G58,'Tier 2 Allowances'!$A$2:$X$6,21,FALSE))),'STB Models Tier 2'!AB58&lt;2), 'STB Models Tier 2'!AB58*$AB$2,"")</f>
        <v/>
      </c>
      <c r="AC58" s="17" t="str">
        <f>IF(AND(NOT(ISBLANK('STB Models Tier 2'!AC58)),NOT(ISBLANK(VLOOKUP($G58,'Tier 2 Allowances'!$A$2:$X$6,22,FALSE))),'STB Models Tier 2'!AC58&lt;2), 'STB Models Tier 2'!AC58*$AC$2,"")</f>
        <v/>
      </c>
      <c r="AD58" s="17" t="str">
        <f>IF(AND(NOT(ISBLANK('STB Models Tier 2'!AD58)),NOT(ISBLANK(VLOOKUP($G58,'Tier 2 Allowances'!$A$2:$X$6,23,FALSE))),'STB Models Tier 2'!AD58&lt;2), 'STB Models Tier 2'!AD58*$AD$2,"")</f>
        <v/>
      </c>
      <c r="AE58" s="17" t="str">
        <f>IF(AND(NOT(ISBLANK('STB Models Tier 2'!AE58)),NOT(ISBLANK(VLOOKUP($G58,'Tier 2 Allowances'!$A$2:$X$6,24,FALSE))),'STB Models Tier 2'!AE58&lt;2), 'STB Models Tier 2'!AE58*$AE$2,"")</f>
        <v/>
      </c>
      <c r="AF58" s="76" t="str">
        <f>IF(ISBLANK('STB Models Tier 2'!AF58),"",'STB Models Tier 2'!AF58)</f>
        <v/>
      </c>
      <c r="AG58" s="18" t="str">
        <f>IF(ISBLANK('STB Models Tier 2'!AG58),"",'STB Models Tier 2'!AG58)</f>
        <v/>
      </c>
      <c r="AH58" s="18" t="str">
        <f>IF(ISBLANK('STB Models Tier 2'!AH58),"",'STB Models Tier 2'!AH58)</f>
        <v/>
      </c>
      <c r="AI58" s="18" t="str">
        <f>IF(ISBLANK('STB Models Tier 2'!AI58),"",'STB Models Tier 2'!AI58)</f>
        <v/>
      </c>
      <c r="AJ58" s="18" t="str">
        <f>IF(ISBLANK('STB Models Tier 2'!AJ58),"",'STB Models Tier 2'!AJ58)</f>
        <v/>
      </c>
      <c r="AK58" s="18" t="str">
        <f>IF(ISBLANK('STB Models Tier 2'!AK58),"",'STB Models Tier 2'!AK58)</f>
        <v/>
      </c>
      <c r="AL58" s="18" t="str">
        <f>IF(ISBLANK('STB Models Tier 2'!G58),"",IF(ISBLANK('STB Models Tier 2'!H58), 14, 7-(4-$H58)/2))</f>
        <v/>
      </c>
      <c r="AM58" s="18" t="str">
        <f>IF(ISBLANK('STB Models Tier 2'!G58),"",IF(ISBLANK('STB Models Tier 2'!I58),10,(10-I58)))</f>
        <v/>
      </c>
      <c r="AN58" s="18" t="str">
        <f>IF(ISBLANK('STB Models Tier 2'!G58),"",IF(ISBLANK('STB Models Tier 2'!H58),0,7+(4-H58)/2))</f>
        <v/>
      </c>
      <c r="AO58" s="18" t="str">
        <f>IF(ISBLANK('STB Models Tier 2'!G58),"",'STB Models Tier 2'!I58)</f>
        <v/>
      </c>
      <c r="AP58" s="18" t="str">
        <f>IF(ISBLANK('STB Models Tier 2'!G58),"",(IF(OR(AND(NOT(ISBLANK('STB Models Tier 2'!H58)),ISBLANK('STB Models Tier 2'!AI58)),AND(NOT(ISBLANK('STB Models Tier 2'!I58)),ISBLANK('STB Models Tier 2'!AJ58)),ISBLANK('STB Models Tier 2'!AH58)),"Incomplete",0.365*('STB Models Tier 2'!AG58*AL58+'STB Models Tier 2'!AH58*AM58+'STB Models Tier 2'!AI58*AN58+'STB Models Tier 2'!AJ58*AO58))))</f>
        <v/>
      </c>
      <c r="AQ58" s="17" t="str">
        <f>IF(ISBLANK('STB Models Tier 2'!G58),"",VLOOKUP(G58,'Tier 2 Allowances'!$A$2:$B$6,2,FALSE)+SUM($J58:$AE58))</f>
        <v/>
      </c>
      <c r="AR58" s="76" t="str">
        <f>IF(ISBLANK('STB Models Tier 2'!G58),"",AQ58+'STB Models Tier 2'!AF58)</f>
        <v/>
      </c>
      <c r="AS58" s="76" t="str">
        <f t="shared" si="0"/>
        <v/>
      </c>
      <c r="AT58" s="111" t="str">
        <f>IF(ISBLANK('STB Models Tier 2'!AP58),"",'STB Models Tier 2'!AP58)</f>
        <v/>
      </c>
    </row>
    <row r="59" spans="1:46" ht="16" x14ac:dyDescent="0.2">
      <c r="A59" s="76" t="str">
        <f>IF(ISBLANK('STB Models Tier 2'!A59),"",'STB Models Tier 2'!A59)</f>
        <v/>
      </c>
      <c r="B59" s="17" t="str">
        <f>IF(ISBLANK('STB Models Tier 2'!B59),"",'STB Models Tier 2'!B59)</f>
        <v/>
      </c>
      <c r="C59" s="17" t="str">
        <f>IF(ISBLANK('STB Models Tier 2'!C59),"",'STB Models Tier 2'!C59)</f>
        <v/>
      </c>
      <c r="D59" s="17" t="str">
        <f>IF(ISBLANK('STB Models Tier 2'!D59),"",'STB Models Tier 2'!D59)</f>
        <v/>
      </c>
      <c r="E59" s="17" t="str">
        <f>IF(ISBLANK('STB Models Tier 2'!E59),"",'STB Models Tier 2'!E59)</f>
        <v/>
      </c>
      <c r="F59" s="17" t="str">
        <f>IF(ISBLANK('STB Models Tier 2'!F59),"",'STB Models Tier 2'!F59)</f>
        <v/>
      </c>
      <c r="G59" s="17" t="str">
        <f>IF(ISBLANK('STB Models Tier 2'!G59),"",'STB Models Tier 2'!G59)</f>
        <v/>
      </c>
      <c r="H59" s="17" t="str">
        <f>IF(ISBLANK('STB Models Tier 2'!H59),"",'STB Models Tier 2'!H59)</f>
        <v/>
      </c>
      <c r="I59" s="17" t="str">
        <f>IF(ISBLANK('STB Models Tier 2'!I59),"",'STB Models Tier 2'!I59)</f>
        <v/>
      </c>
      <c r="J59" s="17" t="str">
        <f>IF(AND(NOT(ISBLANK('STB Models Tier 2'!J59)),NOT(ISBLANK(VLOOKUP($G59,'Tier 2 Allowances'!$A$2:$X$6,3,FALSE))),'STB Models Tier 2'!J59&lt;3), 'STB Models Tier 2'!J59*$J$2,"")</f>
        <v/>
      </c>
      <c r="K59" s="17" t="str">
        <f>IF(AND(NOT(ISBLANK('STB Models Tier 2'!K59)),NOT(ISBLANK(VLOOKUP($G59,'Tier 2 Allowances'!$A$2:$X$6,4,FALSE))),'STB Models Tier 2'!K59&lt;3), 'STB Models Tier 2'!K59*$K$2,"")</f>
        <v/>
      </c>
      <c r="L59" s="17" t="str">
        <f>IF(AND(NOT(ISBLANK('STB Models Tier 2'!L59)),NOT(ISBLANK(VLOOKUP($G59,'Tier 2 Allowances'!$A$2:$X$6,5,FALSE))),'STB Models Tier 2'!L59&lt;2), 'STB Models Tier 2'!L59*$L$2,"")</f>
        <v/>
      </c>
      <c r="M59" s="17" t="str">
        <f>IF(AND(NOT(ISBLANK('STB Models Tier 2'!M59)),OR('STB Models Tier 2'!N59=0,ISBLANK('STB Models Tier 2'!N59)),NOT(ISBLANK(VLOOKUP($G59,'Tier 2 Allowances'!$A$2:$X$6,6,FALSE))),'STB Models Tier 2'!M59&lt;2), 'STB Models Tier 2'!M59*$M$2,"")</f>
        <v/>
      </c>
      <c r="N59" s="17"/>
      <c r="O59" s="17" t="str">
        <f>IF(AND(NOT(ISBLANK('STB Models Tier 2'!O59)),NOT(ISBLANK(VLOOKUP($G59,'Tier 2 Allowances'!$A$2:$X$6,8,FALSE))),'STB Models Tier 2'!O59&lt;2), 'STB Models Tier 2'!O59*$O$2,"")</f>
        <v/>
      </c>
      <c r="P59" s="17" t="str">
        <f>IF(AND(NOT(ISBLANK('STB Models Tier 2'!P59)),OR(ISBLANK('STB Models Tier 2'!S59),'STB Models Tier 2'!S59=0),NOT(ISBLANK(VLOOKUP($G59,'Tier 2 Allowances'!$A$2:$X$6,9,FALSE))),'STB Models Tier 2'!P59&lt;2), 'STB Models Tier 2'!P59*$P$2,"")</f>
        <v/>
      </c>
      <c r="Q59" s="17" t="str">
        <f>IF(AND(NOT(ISBLANK('STB Models Tier 2'!Q59)),NOT(ISBLANK(VLOOKUP($G59,'Tier 2 Allowances'!$A$2:$X$6,10,FALSE))),'STB Models Tier 2'!Q59&lt;2), 'STB Models Tier 2'!Q59*$Q$2,"")</f>
        <v/>
      </c>
      <c r="R59" s="17" t="str">
        <f>IF(AND(NOT(ISBLANK('STB Models Tier 2'!R59)),OR(ISBLANK('STB Models Tier 2'!S59),'STB Models Tier 2'!S59=0),NOT(ISBLANK(VLOOKUP($G59,'Tier 2 Allowances'!$A$2:$X$6,11,FALSE))),'STB Models Tier 2'!R59&lt;2), 'STB Models Tier 2'!R59*$R$2,"")</f>
        <v/>
      </c>
      <c r="S59" s="17" t="str">
        <f>IF(AND(NOT(ISBLANK('STB Models Tier 2'!S59)),NOT(ISBLANK(VLOOKUP($G59,'Tier 2 Allowances'!$A$2:$X$6,12,FALSE))),'STB Models Tier 2'!S59&lt;2), 'STB Models Tier 2'!S59*$S$2,"")</f>
        <v/>
      </c>
      <c r="T59" s="17" t="str">
        <f>IF(AND(NOT(ISBLANK('STB Models Tier 2'!T59)),NOT(ISBLANK(VLOOKUP($G59,'Tier 2 Allowances'!$A$2:$X$6,13,FALSE))),'STB Models Tier 2'!T59&lt;2), 'STB Models Tier 2'!T59*$T$2,"")</f>
        <v/>
      </c>
      <c r="U59" s="17" t="str">
        <f>IF(AND(NOT(ISBLANK('STB Models Tier 2'!U59)),NOT(ISBLANK(VLOOKUP($G59,'Tier 2 Allowances'!$A$2:$X$6,14,FALSE))),'STB Models Tier 2'!U59&lt;2), 'STB Models Tier 2'!U59*$U$2,"")</f>
        <v/>
      </c>
      <c r="V59" s="17" t="str">
        <f>IF(AND(NOT(ISBLANK('STB Models Tier 2'!V59)),NOT(ISBLANK(VLOOKUP($G59,'Tier 2 Allowances'!$A$2:$X$6,15,FALSE))),'STB Models Tier 2'!V59&lt;2), 'STB Models Tier 2'!V59*$V$2,"")</f>
        <v/>
      </c>
      <c r="W59" s="17" t="str">
        <f>IF(AND(NOT(ISBLANK('STB Models Tier 2'!W59)),NOT(ISBLANK(VLOOKUP($G59,'Tier 2 Allowances'!$A$2:$X$6,16,FALSE))),'STB Models Tier 2'!W59&lt;6), 'STB Models Tier 2'!W59*$W$2,"")</f>
        <v/>
      </c>
      <c r="X59" s="17" t="str">
        <f>IF(AND(NOT(ISBLANK('STB Models Tier 2'!X59)),NOT(ISBLANK(VLOOKUP($G59,'Tier 2 Allowances'!$A$2:$X$6,17,FALSE))),'STB Models Tier 2'!X59&lt;2), 'STB Models Tier 2'!X59*$X$2,"")</f>
        <v/>
      </c>
      <c r="Y59" s="17" t="str">
        <f>IF(AND(NOT(ISBLANK('STB Models Tier 2'!Y59)),NOT(ISBLANK(VLOOKUP($G59,'Tier 2 Allowances'!$A$2:$X$6,18,FALSE))),'STB Models Tier 2'!Y59&lt;11), 'STB Models Tier 2'!Y59*$Y$2,"")</f>
        <v/>
      </c>
      <c r="Z59" s="17" t="str">
        <f>IF(AND(NOT(ISBLANK('STB Models Tier 2'!Z59)),NOT(ISBLANK(VLOOKUP($G59,'Tier 2 Allowances'!$A$2:$X$6,19,FALSE))),'STB Models Tier 2'!Z59&lt;11), 'STB Models Tier 2'!Z59*$Z$2,"")</f>
        <v/>
      </c>
      <c r="AA59" s="17" t="str">
        <f>IF(AND(NOT(ISBLANK('STB Models Tier 2'!AA59)),OR(ISBLANK('STB Models Tier 2'!AB59),'STB Models Tier 2'!AB59=0),NOT(ISBLANK(VLOOKUP($G59,'Tier 2 Allowances'!$A$2:$X$6,20,FALSE))),'STB Models Tier 2'!AA59&lt;2), 'STB Models Tier 2'!AA59*$AA$2,"")</f>
        <v/>
      </c>
      <c r="AB59" s="17" t="str">
        <f>IF(AND(NOT(ISBLANK('STB Models Tier 2'!AB59)),NOT(ISBLANK(VLOOKUP($G59,'Tier 2 Allowances'!$A$2:$X$6,21,FALSE))),'STB Models Tier 2'!AB59&lt;2), 'STB Models Tier 2'!AB59*$AB$2,"")</f>
        <v/>
      </c>
      <c r="AC59" s="17" t="str">
        <f>IF(AND(NOT(ISBLANK('STB Models Tier 2'!AC59)),NOT(ISBLANK(VLOOKUP($G59,'Tier 2 Allowances'!$A$2:$X$6,22,FALSE))),'STB Models Tier 2'!AC59&lt;2), 'STB Models Tier 2'!AC59*$AC$2,"")</f>
        <v/>
      </c>
      <c r="AD59" s="17" t="str">
        <f>IF(AND(NOT(ISBLANK('STB Models Tier 2'!AD59)),NOT(ISBLANK(VLOOKUP($G59,'Tier 2 Allowances'!$A$2:$X$6,23,FALSE))),'STB Models Tier 2'!AD59&lt;2), 'STB Models Tier 2'!AD59*$AD$2,"")</f>
        <v/>
      </c>
      <c r="AE59" s="17" t="str">
        <f>IF(AND(NOT(ISBLANK('STB Models Tier 2'!AE59)),NOT(ISBLANK(VLOOKUP($G59,'Tier 2 Allowances'!$A$2:$X$6,24,FALSE))),'STB Models Tier 2'!AE59&lt;2), 'STB Models Tier 2'!AE59*$AE$2,"")</f>
        <v/>
      </c>
      <c r="AF59" s="76" t="str">
        <f>IF(ISBLANK('STB Models Tier 2'!AF59),"",'STB Models Tier 2'!AF59)</f>
        <v/>
      </c>
      <c r="AG59" s="18" t="str">
        <f>IF(ISBLANK('STB Models Tier 2'!AG59),"",'STB Models Tier 2'!AG59)</f>
        <v/>
      </c>
      <c r="AH59" s="18" t="str">
        <f>IF(ISBLANK('STB Models Tier 2'!AH59),"",'STB Models Tier 2'!AH59)</f>
        <v/>
      </c>
      <c r="AI59" s="18" t="str">
        <f>IF(ISBLANK('STB Models Tier 2'!AI59),"",'STB Models Tier 2'!AI59)</f>
        <v/>
      </c>
      <c r="AJ59" s="18" t="str">
        <f>IF(ISBLANK('STB Models Tier 2'!AJ59),"",'STB Models Tier 2'!AJ59)</f>
        <v/>
      </c>
      <c r="AK59" s="18" t="str">
        <f>IF(ISBLANK('STB Models Tier 2'!AK59),"",'STB Models Tier 2'!AK59)</f>
        <v/>
      </c>
      <c r="AL59" s="18" t="str">
        <f>IF(ISBLANK('STB Models Tier 2'!G59),"",IF(ISBLANK('STB Models Tier 2'!H59), 14, 7-(4-$H59)/2))</f>
        <v/>
      </c>
      <c r="AM59" s="18" t="str">
        <f>IF(ISBLANK('STB Models Tier 2'!G59),"",IF(ISBLANK('STB Models Tier 2'!I59),10,(10-I59)))</f>
        <v/>
      </c>
      <c r="AN59" s="18" t="str">
        <f>IF(ISBLANK('STB Models Tier 2'!G59),"",IF(ISBLANK('STB Models Tier 2'!H59),0,7+(4-H59)/2))</f>
        <v/>
      </c>
      <c r="AO59" s="18" t="str">
        <f>IF(ISBLANK('STB Models Tier 2'!G59),"",'STB Models Tier 2'!I59)</f>
        <v/>
      </c>
      <c r="AP59" s="18" t="str">
        <f>IF(ISBLANK('STB Models Tier 2'!G59),"",(IF(OR(AND(NOT(ISBLANK('STB Models Tier 2'!H59)),ISBLANK('STB Models Tier 2'!AI59)),AND(NOT(ISBLANK('STB Models Tier 2'!I59)),ISBLANK('STB Models Tier 2'!AJ59)),ISBLANK('STB Models Tier 2'!AH59)),"Incomplete",0.365*('STB Models Tier 2'!AG59*AL59+'STB Models Tier 2'!AH59*AM59+'STB Models Tier 2'!AI59*AN59+'STB Models Tier 2'!AJ59*AO59))))</f>
        <v/>
      </c>
      <c r="AQ59" s="17" t="str">
        <f>IF(ISBLANK('STB Models Tier 2'!G59),"",VLOOKUP(G59,'Tier 2 Allowances'!$A$2:$B$6,2,FALSE)+SUM($J59:$AE59))</f>
        <v/>
      </c>
      <c r="AR59" s="76" t="str">
        <f>IF(ISBLANK('STB Models Tier 2'!G59),"",AQ59+'STB Models Tier 2'!AF59)</f>
        <v/>
      </c>
      <c r="AS59" s="76" t="str">
        <f t="shared" si="0"/>
        <v/>
      </c>
      <c r="AT59" s="111" t="str">
        <f>IF(ISBLANK('STB Models Tier 2'!AP59),"",'STB Models Tier 2'!AP59)</f>
        <v/>
      </c>
    </row>
    <row r="60" spans="1:46" ht="16" x14ac:dyDescent="0.2">
      <c r="A60" s="76" t="str">
        <f>IF(ISBLANK('STB Models Tier 2'!A60),"",'STB Models Tier 2'!A60)</f>
        <v/>
      </c>
      <c r="B60" s="17" t="str">
        <f>IF(ISBLANK('STB Models Tier 2'!B60),"",'STB Models Tier 2'!B60)</f>
        <v/>
      </c>
      <c r="C60" s="17" t="str">
        <f>IF(ISBLANK('STB Models Tier 2'!C60),"",'STB Models Tier 2'!C60)</f>
        <v/>
      </c>
      <c r="D60" s="17" t="str">
        <f>IF(ISBLANK('STB Models Tier 2'!D60),"",'STB Models Tier 2'!D60)</f>
        <v/>
      </c>
      <c r="E60" s="17" t="str">
        <f>IF(ISBLANK('STB Models Tier 2'!E60),"",'STB Models Tier 2'!E60)</f>
        <v/>
      </c>
      <c r="F60" s="17" t="str">
        <f>IF(ISBLANK('STB Models Tier 2'!F60),"",'STB Models Tier 2'!F60)</f>
        <v/>
      </c>
      <c r="G60" s="17" t="str">
        <f>IF(ISBLANK('STB Models Tier 2'!G60),"",'STB Models Tier 2'!G60)</f>
        <v/>
      </c>
      <c r="H60" s="17" t="str">
        <f>IF(ISBLANK('STB Models Tier 2'!H60),"",'STB Models Tier 2'!H60)</f>
        <v/>
      </c>
      <c r="I60" s="17" t="str">
        <f>IF(ISBLANK('STB Models Tier 2'!I60),"",'STB Models Tier 2'!I60)</f>
        <v/>
      </c>
      <c r="J60" s="17" t="str">
        <f>IF(AND(NOT(ISBLANK('STB Models Tier 2'!J60)),NOT(ISBLANK(VLOOKUP($G60,'Tier 2 Allowances'!$A$2:$X$6,3,FALSE))),'STB Models Tier 2'!J60&lt;3), 'STB Models Tier 2'!J60*$J$2,"")</f>
        <v/>
      </c>
      <c r="K60" s="17" t="str">
        <f>IF(AND(NOT(ISBLANK('STB Models Tier 2'!K60)),NOT(ISBLANK(VLOOKUP($G60,'Tier 2 Allowances'!$A$2:$X$6,4,FALSE))),'STB Models Tier 2'!K60&lt;3), 'STB Models Tier 2'!K60*$K$2,"")</f>
        <v/>
      </c>
      <c r="L60" s="17" t="str">
        <f>IF(AND(NOT(ISBLANK('STB Models Tier 2'!L60)),NOT(ISBLANK(VLOOKUP($G60,'Tier 2 Allowances'!$A$2:$X$6,5,FALSE))),'STB Models Tier 2'!L60&lt;2), 'STB Models Tier 2'!L60*$L$2,"")</f>
        <v/>
      </c>
      <c r="M60" s="17" t="str">
        <f>IF(AND(NOT(ISBLANK('STB Models Tier 2'!M60)),OR('STB Models Tier 2'!N60=0,ISBLANK('STB Models Tier 2'!N60)),NOT(ISBLANK(VLOOKUP($G60,'Tier 2 Allowances'!$A$2:$X$6,6,FALSE))),'STB Models Tier 2'!M60&lt;2), 'STB Models Tier 2'!M60*$M$2,"")</f>
        <v/>
      </c>
      <c r="N60" s="17"/>
      <c r="O60" s="17" t="str">
        <f>IF(AND(NOT(ISBLANK('STB Models Tier 2'!O60)),NOT(ISBLANK(VLOOKUP($G60,'Tier 2 Allowances'!$A$2:$X$6,8,FALSE))),'STB Models Tier 2'!O60&lt;2), 'STB Models Tier 2'!O60*$O$2,"")</f>
        <v/>
      </c>
      <c r="P60" s="17" t="str">
        <f>IF(AND(NOT(ISBLANK('STB Models Tier 2'!P60)),OR(ISBLANK('STB Models Tier 2'!S60),'STB Models Tier 2'!S60=0),NOT(ISBLANK(VLOOKUP($G60,'Tier 2 Allowances'!$A$2:$X$6,9,FALSE))),'STB Models Tier 2'!P60&lt;2), 'STB Models Tier 2'!P60*$P$2,"")</f>
        <v/>
      </c>
      <c r="Q60" s="17" t="str">
        <f>IF(AND(NOT(ISBLANK('STB Models Tier 2'!Q60)),NOT(ISBLANK(VLOOKUP($G60,'Tier 2 Allowances'!$A$2:$X$6,10,FALSE))),'STB Models Tier 2'!Q60&lt;2), 'STB Models Tier 2'!Q60*$Q$2,"")</f>
        <v/>
      </c>
      <c r="R60" s="17" t="str">
        <f>IF(AND(NOT(ISBLANK('STB Models Tier 2'!R60)),OR(ISBLANK('STB Models Tier 2'!S60),'STB Models Tier 2'!S60=0),NOT(ISBLANK(VLOOKUP($G60,'Tier 2 Allowances'!$A$2:$X$6,11,FALSE))),'STB Models Tier 2'!R60&lt;2), 'STB Models Tier 2'!R60*$R$2,"")</f>
        <v/>
      </c>
      <c r="S60" s="17" t="str">
        <f>IF(AND(NOT(ISBLANK('STB Models Tier 2'!S60)),NOT(ISBLANK(VLOOKUP($G60,'Tier 2 Allowances'!$A$2:$X$6,12,FALSE))),'STB Models Tier 2'!S60&lt;2), 'STB Models Tier 2'!S60*$S$2,"")</f>
        <v/>
      </c>
      <c r="T60" s="17" t="str">
        <f>IF(AND(NOT(ISBLANK('STB Models Tier 2'!T60)),NOT(ISBLANK(VLOOKUP($G60,'Tier 2 Allowances'!$A$2:$X$6,13,FALSE))),'STB Models Tier 2'!T60&lt;2), 'STB Models Tier 2'!T60*$T$2,"")</f>
        <v/>
      </c>
      <c r="U60" s="17" t="str">
        <f>IF(AND(NOT(ISBLANK('STB Models Tier 2'!U60)),NOT(ISBLANK(VLOOKUP($G60,'Tier 2 Allowances'!$A$2:$X$6,14,FALSE))),'STB Models Tier 2'!U60&lt;2), 'STB Models Tier 2'!U60*$U$2,"")</f>
        <v/>
      </c>
      <c r="V60" s="17" t="str">
        <f>IF(AND(NOT(ISBLANK('STB Models Tier 2'!V60)),NOT(ISBLANK(VLOOKUP($G60,'Tier 2 Allowances'!$A$2:$X$6,15,FALSE))),'STB Models Tier 2'!V60&lt;2), 'STB Models Tier 2'!V60*$V$2,"")</f>
        <v/>
      </c>
      <c r="W60" s="17" t="str">
        <f>IF(AND(NOT(ISBLANK('STB Models Tier 2'!W60)),NOT(ISBLANK(VLOOKUP($G60,'Tier 2 Allowances'!$A$2:$X$6,16,FALSE))),'STB Models Tier 2'!W60&lt;6), 'STB Models Tier 2'!W60*$W$2,"")</f>
        <v/>
      </c>
      <c r="X60" s="17" t="str">
        <f>IF(AND(NOT(ISBLANK('STB Models Tier 2'!X60)),NOT(ISBLANK(VLOOKUP($G60,'Tier 2 Allowances'!$A$2:$X$6,17,FALSE))),'STB Models Tier 2'!X60&lt;2), 'STB Models Tier 2'!X60*$X$2,"")</f>
        <v/>
      </c>
      <c r="Y60" s="17" t="str">
        <f>IF(AND(NOT(ISBLANK('STB Models Tier 2'!Y60)),NOT(ISBLANK(VLOOKUP($G60,'Tier 2 Allowances'!$A$2:$X$6,18,FALSE))),'STB Models Tier 2'!Y60&lt;11), 'STB Models Tier 2'!Y60*$Y$2,"")</f>
        <v/>
      </c>
      <c r="Z60" s="17" t="str">
        <f>IF(AND(NOT(ISBLANK('STB Models Tier 2'!Z60)),NOT(ISBLANK(VLOOKUP($G60,'Tier 2 Allowances'!$A$2:$X$6,19,FALSE))),'STB Models Tier 2'!Z60&lt;11), 'STB Models Tier 2'!Z60*$Z$2,"")</f>
        <v/>
      </c>
      <c r="AA60" s="17" t="str">
        <f>IF(AND(NOT(ISBLANK('STB Models Tier 2'!AA60)),OR(ISBLANK('STB Models Tier 2'!AB60),'STB Models Tier 2'!AB60=0),NOT(ISBLANK(VLOOKUP($G60,'Tier 2 Allowances'!$A$2:$X$6,20,FALSE))),'STB Models Tier 2'!AA60&lt;2), 'STB Models Tier 2'!AA60*$AA$2,"")</f>
        <v/>
      </c>
      <c r="AB60" s="17" t="str">
        <f>IF(AND(NOT(ISBLANK('STB Models Tier 2'!AB60)),NOT(ISBLANK(VLOOKUP($G60,'Tier 2 Allowances'!$A$2:$X$6,21,FALSE))),'STB Models Tier 2'!AB60&lt;2), 'STB Models Tier 2'!AB60*$AB$2,"")</f>
        <v/>
      </c>
      <c r="AC60" s="17" t="str">
        <f>IF(AND(NOT(ISBLANK('STB Models Tier 2'!AC60)),NOT(ISBLANK(VLOOKUP($G60,'Tier 2 Allowances'!$A$2:$X$6,22,FALSE))),'STB Models Tier 2'!AC60&lt;2), 'STB Models Tier 2'!AC60*$AC$2,"")</f>
        <v/>
      </c>
      <c r="AD60" s="17" t="str">
        <f>IF(AND(NOT(ISBLANK('STB Models Tier 2'!AD60)),NOT(ISBLANK(VLOOKUP($G60,'Tier 2 Allowances'!$A$2:$X$6,23,FALSE))),'STB Models Tier 2'!AD60&lt;2), 'STB Models Tier 2'!AD60*$AD$2,"")</f>
        <v/>
      </c>
      <c r="AE60" s="17" t="str">
        <f>IF(AND(NOT(ISBLANK('STB Models Tier 2'!AE60)),NOT(ISBLANK(VLOOKUP($G60,'Tier 2 Allowances'!$A$2:$X$6,24,FALSE))),'STB Models Tier 2'!AE60&lt;2), 'STB Models Tier 2'!AE60*$AE$2,"")</f>
        <v/>
      </c>
      <c r="AF60" s="76" t="str">
        <f>IF(ISBLANK('STB Models Tier 2'!AF60),"",'STB Models Tier 2'!AF60)</f>
        <v/>
      </c>
      <c r="AG60" s="18" t="str">
        <f>IF(ISBLANK('STB Models Tier 2'!AG60),"",'STB Models Tier 2'!AG60)</f>
        <v/>
      </c>
      <c r="AH60" s="18" t="str">
        <f>IF(ISBLANK('STB Models Tier 2'!AH60),"",'STB Models Tier 2'!AH60)</f>
        <v/>
      </c>
      <c r="AI60" s="18" t="str">
        <f>IF(ISBLANK('STB Models Tier 2'!AI60),"",'STB Models Tier 2'!AI60)</f>
        <v/>
      </c>
      <c r="AJ60" s="18" t="str">
        <f>IF(ISBLANK('STB Models Tier 2'!AJ60),"",'STB Models Tier 2'!AJ60)</f>
        <v/>
      </c>
      <c r="AK60" s="18" t="str">
        <f>IF(ISBLANK('STB Models Tier 2'!AK60),"",'STB Models Tier 2'!AK60)</f>
        <v/>
      </c>
      <c r="AL60" s="18" t="str">
        <f>IF(ISBLANK('STB Models Tier 2'!G60),"",IF(ISBLANK('STB Models Tier 2'!H60), 14, 7-(4-$H60)/2))</f>
        <v/>
      </c>
      <c r="AM60" s="18" t="str">
        <f>IF(ISBLANK('STB Models Tier 2'!G60),"",IF(ISBLANK('STB Models Tier 2'!I60),10,(10-I60)))</f>
        <v/>
      </c>
      <c r="AN60" s="18" t="str">
        <f>IF(ISBLANK('STB Models Tier 2'!G60),"",IF(ISBLANK('STB Models Tier 2'!H60),0,7+(4-H60)/2))</f>
        <v/>
      </c>
      <c r="AO60" s="18" t="str">
        <f>IF(ISBLANK('STB Models Tier 2'!G60),"",'STB Models Tier 2'!I60)</f>
        <v/>
      </c>
      <c r="AP60" s="18" t="str">
        <f>IF(ISBLANK('STB Models Tier 2'!G60),"",(IF(OR(AND(NOT(ISBLANK('STB Models Tier 2'!H60)),ISBLANK('STB Models Tier 2'!AI60)),AND(NOT(ISBLANK('STB Models Tier 2'!I60)),ISBLANK('STB Models Tier 2'!AJ60)),ISBLANK('STB Models Tier 2'!AH60)),"Incomplete",0.365*('STB Models Tier 2'!AG60*AL60+'STB Models Tier 2'!AH60*AM60+'STB Models Tier 2'!AI60*AN60+'STB Models Tier 2'!AJ60*AO60))))</f>
        <v/>
      </c>
      <c r="AQ60" s="17" t="str">
        <f>IF(ISBLANK('STB Models Tier 2'!G60),"",VLOOKUP(G60,'Tier 2 Allowances'!$A$2:$B$6,2,FALSE)+SUM($J60:$AE60))</f>
        <v/>
      </c>
      <c r="AR60" s="76" t="str">
        <f>IF(ISBLANK('STB Models Tier 2'!G60),"",AQ60+'STB Models Tier 2'!AF60)</f>
        <v/>
      </c>
      <c r="AS60" s="76" t="str">
        <f t="shared" si="0"/>
        <v/>
      </c>
      <c r="AT60" s="111" t="str">
        <f>IF(ISBLANK('STB Models Tier 2'!AP60),"",'STB Models Tier 2'!AP60)</f>
        <v/>
      </c>
    </row>
    <row r="61" spans="1:46" ht="16" x14ac:dyDescent="0.2">
      <c r="A61" s="76" t="str">
        <f>IF(ISBLANK('STB Models Tier 2'!A61),"",'STB Models Tier 2'!A61)</f>
        <v/>
      </c>
      <c r="B61" s="17" t="str">
        <f>IF(ISBLANK('STB Models Tier 2'!B61),"",'STB Models Tier 2'!B61)</f>
        <v/>
      </c>
      <c r="C61" s="17" t="str">
        <f>IF(ISBLANK('STB Models Tier 2'!C61),"",'STB Models Tier 2'!C61)</f>
        <v/>
      </c>
      <c r="D61" s="17" t="str">
        <f>IF(ISBLANK('STB Models Tier 2'!D61),"",'STB Models Tier 2'!D61)</f>
        <v/>
      </c>
      <c r="E61" s="17" t="str">
        <f>IF(ISBLANK('STB Models Tier 2'!E61),"",'STB Models Tier 2'!E61)</f>
        <v/>
      </c>
      <c r="F61" s="17" t="str">
        <f>IF(ISBLANK('STB Models Tier 2'!F61),"",'STB Models Tier 2'!F61)</f>
        <v/>
      </c>
      <c r="G61" s="17" t="str">
        <f>IF(ISBLANK('STB Models Tier 2'!G61),"",'STB Models Tier 2'!G61)</f>
        <v/>
      </c>
      <c r="H61" s="17" t="str">
        <f>IF(ISBLANK('STB Models Tier 2'!H61),"",'STB Models Tier 2'!H61)</f>
        <v/>
      </c>
      <c r="I61" s="17" t="str">
        <f>IF(ISBLANK('STB Models Tier 2'!I61),"",'STB Models Tier 2'!I61)</f>
        <v/>
      </c>
      <c r="J61" s="17" t="str">
        <f>IF(AND(NOT(ISBLANK('STB Models Tier 2'!J61)),NOT(ISBLANK(VLOOKUP($G61,'Tier 2 Allowances'!$A$2:$X$6,3,FALSE))),'STB Models Tier 2'!J61&lt;3), 'STB Models Tier 2'!J61*$J$2,"")</f>
        <v/>
      </c>
      <c r="K61" s="17" t="str">
        <f>IF(AND(NOT(ISBLANK('STB Models Tier 2'!K61)),NOT(ISBLANK(VLOOKUP($G61,'Tier 2 Allowances'!$A$2:$X$6,4,FALSE))),'STB Models Tier 2'!K61&lt;3), 'STB Models Tier 2'!K61*$K$2,"")</f>
        <v/>
      </c>
      <c r="L61" s="17" t="str">
        <f>IF(AND(NOT(ISBLANK('STB Models Tier 2'!L61)),NOT(ISBLANK(VLOOKUP($G61,'Tier 2 Allowances'!$A$2:$X$6,5,FALSE))),'STB Models Tier 2'!L61&lt;2), 'STB Models Tier 2'!L61*$L$2,"")</f>
        <v/>
      </c>
      <c r="M61" s="17" t="str">
        <f>IF(AND(NOT(ISBLANK('STB Models Tier 2'!M61)),OR('STB Models Tier 2'!N61=0,ISBLANK('STB Models Tier 2'!N61)),NOT(ISBLANK(VLOOKUP($G61,'Tier 2 Allowances'!$A$2:$X$6,6,FALSE))),'STB Models Tier 2'!M61&lt;2), 'STB Models Tier 2'!M61*$M$2,"")</f>
        <v/>
      </c>
      <c r="N61" s="17"/>
      <c r="O61" s="17" t="str">
        <f>IF(AND(NOT(ISBLANK('STB Models Tier 2'!O61)),NOT(ISBLANK(VLOOKUP($G61,'Tier 2 Allowances'!$A$2:$X$6,8,FALSE))),'STB Models Tier 2'!O61&lt;2), 'STB Models Tier 2'!O61*$O$2,"")</f>
        <v/>
      </c>
      <c r="P61" s="17" t="str">
        <f>IF(AND(NOT(ISBLANK('STB Models Tier 2'!P61)),OR(ISBLANK('STB Models Tier 2'!S61),'STB Models Tier 2'!S61=0),NOT(ISBLANK(VLOOKUP($G61,'Tier 2 Allowances'!$A$2:$X$6,9,FALSE))),'STB Models Tier 2'!P61&lt;2), 'STB Models Tier 2'!P61*$P$2,"")</f>
        <v/>
      </c>
      <c r="Q61" s="17" t="str">
        <f>IF(AND(NOT(ISBLANK('STB Models Tier 2'!Q61)),NOT(ISBLANK(VLOOKUP($G61,'Tier 2 Allowances'!$A$2:$X$6,10,FALSE))),'STB Models Tier 2'!Q61&lt;2), 'STB Models Tier 2'!Q61*$Q$2,"")</f>
        <v/>
      </c>
      <c r="R61" s="17" t="str">
        <f>IF(AND(NOT(ISBLANK('STB Models Tier 2'!R61)),OR(ISBLANK('STB Models Tier 2'!S61),'STB Models Tier 2'!S61=0),NOT(ISBLANK(VLOOKUP($G61,'Tier 2 Allowances'!$A$2:$X$6,11,FALSE))),'STB Models Tier 2'!R61&lt;2), 'STB Models Tier 2'!R61*$R$2,"")</f>
        <v/>
      </c>
      <c r="S61" s="17" t="str">
        <f>IF(AND(NOT(ISBLANK('STB Models Tier 2'!S61)),NOT(ISBLANK(VLOOKUP($G61,'Tier 2 Allowances'!$A$2:$X$6,12,FALSE))),'STB Models Tier 2'!S61&lt;2), 'STB Models Tier 2'!S61*$S$2,"")</f>
        <v/>
      </c>
      <c r="T61" s="17" t="str">
        <f>IF(AND(NOT(ISBLANK('STB Models Tier 2'!T61)),NOT(ISBLANK(VLOOKUP($G61,'Tier 2 Allowances'!$A$2:$X$6,13,FALSE))),'STB Models Tier 2'!T61&lt;2), 'STB Models Tier 2'!T61*$T$2,"")</f>
        <v/>
      </c>
      <c r="U61" s="17" t="str">
        <f>IF(AND(NOT(ISBLANK('STB Models Tier 2'!U61)),NOT(ISBLANK(VLOOKUP($G61,'Tier 2 Allowances'!$A$2:$X$6,14,FALSE))),'STB Models Tier 2'!U61&lt;2), 'STB Models Tier 2'!U61*$U$2,"")</f>
        <v/>
      </c>
      <c r="V61" s="17" t="str">
        <f>IF(AND(NOT(ISBLANK('STB Models Tier 2'!V61)),NOT(ISBLANK(VLOOKUP($G61,'Tier 2 Allowances'!$A$2:$X$6,15,FALSE))),'STB Models Tier 2'!V61&lt;2), 'STB Models Tier 2'!V61*$V$2,"")</f>
        <v/>
      </c>
      <c r="W61" s="17" t="str">
        <f>IF(AND(NOT(ISBLANK('STB Models Tier 2'!W61)),NOT(ISBLANK(VLOOKUP($G61,'Tier 2 Allowances'!$A$2:$X$6,16,FALSE))),'STB Models Tier 2'!W61&lt;6), 'STB Models Tier 2'!W61*$W$2,"")</f>
        <v/>
      </c>
      <c r="X61" s="17" t="str">
        <f>IF(AND(NOT(ISBLANK('STB Models Tier 2'!X61)),NOT(ISBLANK(VLOOKUP($G61,'Tier 2 Allowances'!$A$2:$X$6,17,FALSE))),'STB Models Tier 2'!X61&lt;2), 'STB Models Tier 2'!X61*$X$2,"")</f>
        <v/>
      </c>
      <c r="Y61" s="17" t="str">
        <f>IF(AND(NOT(ISBLANK('STB Models Tier 2'!Y61)),NOT(ISBLANK(VLOOKUP($G61,'Tier 2 Allowances'!$A$2:$X$6,18,FALSE))),'STB Models Tier 2'!Y61&lt;11), 'STB Models Tier 2'!Y61*$Y$2,"")</f>
        <v/>
      </c>
      <c r="Z61" s="17" t="str">
        <f>IF(AND(NOT(ISBLANK('STB Models Tier 2'!Z61)),NOT(ISBLANK(VLOOKUP($G61,'Tier 2 Allowances'!$A$2:$X$6,19,FALSE))),'STB Models Tier 2'!Z61&lt;11), 'STB Models Tier 2'!Z61*$Z$2,"")</f>
        <v/>
      </c>
      <c r="AA61" s="17" t="str">
        <f>IF(AND(NOT(ISBLANK('STB Models Tier 2'!AA61)),OR(ISBLANK('STB Models Tier 2'!AB61),'STB Models Tier 2'!AB61=0),NOT(ISBLANK(VLOOKUP($G61,'Tier 2 Allowances'!$A$2:$X$6,20,FALSE))),'STB Models Tier 2'!AA61&lt;2), 'STB Models Tier 2'!AA61*$AA$2,"")</f>
        <v/>
      </c>
      <c r="AB61" s="17" t="str">
        <f>IF(AND(NOT(ISBLANK('STB Models Tier 2'!AB61)),NOT(ISBLANK(VLOOKUP($G61,'Tier 2 Allowances'!$A$2:$X$6,21,FALSE))),'STB Models Tier 2'!AB61&lt;2), 'STB Models Tier 2'!AB61*$AB$2,"")</f>
        <v/>
      </c>
      <c r="AC61" s="17" t="str">
        <f>IF(AND(NOT(ISBLANK('STB Models Tier 2'!AC61)),NOT(ISBLANK(VLOOKUP($G61,'Tier 2 Allowances'!$A$2:$X$6,22,FALSE))),'STB Models Tier 2'!AC61&lt;2), 'STB Models Tier 2'!AC61*$AC$2,"")</f>
        <v/>
      </c>
      <c r="AD61" s="17" t="str">
        <f>IF(AND(NOT(ISBLANK('STB Models Tier 2'!AD61)),NOT(ISBLANK(VLOOKUP($G61,'Tier 2 Allowances'!$A$2:$X$6,23,FALSE))),'STB Models Tier 2'!AD61&lt;2), 'STB Models Tier 2'!AD61*$AD$2,"")</f>
        <v/>
      </c>
      <c r="AE61" s="17" t="str">
        <f>IF(AND(NOT(ISBLANK('STB Models Tier 2'!AE61)),NOT(ISBLANK(VLOOKUP($G61,'Tier 2 Allowances'!$A$2:$X$6,24,FALSE))),'STB Models Tier 2'!AE61&lt;2), 'STB Models Tier 2'!AE61*$AE$2,"")</f>
        <v/>
      </c>
      <c r="AF61" s="76" t="str">
        <f>IF(ISBLANK('STB Models Tier 2'!AF61),"",'STB Models Tier 2'!AF61)</f>
        <v/>
      </c>
      <c r="AG61" s="18" t="str">
        <f>IF(ISBLANK('STB Models Tier 2'!AG61),"",'STB Models Tier 2'!AG61)</f>
        <v/>
      </c>
      <c r="AH61" s="18" t="str">
        <f>IF(ISBLANK('STB Models Tier 2'!AH61),"",'STB Models Tier 2'!AH61)</f>
        <v/>
      </c>
      <c r="AI61" s="18" t="str">
        <f>IF(ISBLANK('STB Models Tier 2'!AI61),"",'STB Models Tier 2'!AI61)</f>
        <v/>
      </c>
      <c r="AJ61" s="18" t="str">
        <f>IF(ISBLANK('STB Models Tier 2'!AJ61),"",'STB Models Tier 2'!AJ61)</f>
        <v/>
      </c>
      <c r="AK61" s="18" t="str">
        <f>IF(ISBLANK('STB Models Tier 2'!AK61),"",'STB Models Tier 2'!AK61)</f>
        <v/>
      </c>
      <c r="AL61" s="18" t="str">
        <f>IF(ISBLANK('STB Models Tier 2'!G61),"",IF(ISBLANK('STB Models Tier 2'!H61), 14, 7-(4-$H61)/2))</f>
        <v/>
      </c>
      <c r="AM61" s="18" t="str">
        <f>IF(ISBLANK('STB Models Tier 2'!G61),"",IF(ISBLANK('STB Models Tier 2'!I61),10,(10-I61)))</f>
        <v/>
      </c>
      <c r="AN61" s="18" t="str">
        <f>IF(ISBLANK('STB Models Tier 2'!G61),"",IF(ISBLANK('STB Models Tier 2'!H61),0,7+(4-H61)/2))</f>
        <v/>
      </c>
      <c r="AO61" s="18" t="str">
        <f>IF(ISBLANK('STB Models Tier 2'!G61),"",'STB Models Tier 2'!I61)</f>
        <v/>
      </c>
      <c r="AP61" s="18" t="str">
        <f>IF(ISBLANK('STB Models Tier 2'!G61),"",(IF(OR(AND(NOT(ISBLANK('STB Models Tier 2'!H61)),ISBLANK('STB Models Tier 2'!AI61)),AND(NOT(ISBLANK('STB Models Tier 2'!I61)),ISBLANK('STB Models Tier 2'!AJ61)),ISBLANK('STB Models Tier 2'!AH61)),"Incomplete",0.365*('STB Models Tier 2'!AG61*AL61+'STB Models Tier 2'!AH61*AM61+'STB Models Tier 2'!AI61*AN61+'STB Models Tier 2'!AJ61*AO61))))</f>
        <v/>
      </c>
      <c r="AQ61" s="17" t="str">
        <f>IF(ISBLANK('STB Models Tier 2'!G61),"",VLOOKUP(G61,'Tier 2 Allowances'!$A$2:$B$6,2,FALSE)+SUM($J61:$AE61))</f>
        <v/>
      </c>
      <c r="AR61" s="76" t="str">
        <f>IF(ISBLANK('STB Models Tier 2'!G61),"",AQ61+'STB Models Tier 2'!AF61)</f>
        <v/>
      </c>
      <c r="AS61" s="76" t="str">
        <f t="shared" si="0"/>
        <v/>
      </c>
      <c r="AT61" s="111" t="str">
        <f>IF(ISBLANK('STB Models Tier 2'!AP61),"",'STB Models Tier 2'!AP61)</f>
        <v/>
      </c>
    </row>
    <row r="62" spans="1:46" ht="16" x14ac:dyDescent="0.2">
      <c r="A62" s="76" t="str">
        <f>IF(ISBLANK('STB Models Tier 2'!A62),"",'STB Models Tier 2'!A62)</f>
        <v/>
      </c>
      <c r="B62" s="17" t="str">
        <f>IF(ISBLANK('STB Models Tier 2'!B62),"",'STB Models Tier 2'!B62)</f>
        <v/>
      </c>
      <c r="C62" s="17" t="str">
        <f>IF(ISBLANK('STB Models Tier 2'!C62),"",'STB Models Tier 2'!C62)</f>
        <v/>
      </c>
      <c r="D62" s="17" t="str">
        <f>IF(ISBLANK('STB Models Tier 2'!D62),"",'STB Models Tier 2'!D62)</f>
        <v/>
      </c>
      <c r="E62" s="17" t="str">
        <f>IF(ISBLANK('STB Models Tier 2'!E62),"",'STB Models Tier 2'!E62)</f>
        <v/>
      </c>
      <c r="F62" s="17" t="str">
        <f>IF(ISBLANK('STB Models Tier 2'!F62),"",'STB Models Tier 2'!F62)</f>
        <v/>
      </c>
      <c r="G62" s="17" t="str">
        <f>IF(ISBLANK('STB Models Tier 2'!G62),"",'STB Models Tier 2'!G62)</f>
        <v/>
      </c>
      <c r="H62" s="17" t="str">
        <f>IF(ISBLANK('STB Models Tier 2'!H62),"",'STB Models Tier 2'!H62)</f>
        <v/>
      </c>
      <c r="I62" s="17" t="str">
        <f>IF(ISBLANK('STB Models Tier 2'!I62),"",'STB Models Tier 2'!I62)</f>
        <v/>
      </c>
      <c r="J62" s="17" t="str">
        <f>IF(AND(NOT(ISBLANK('STB Models Tier 2'!J62)),NOT(ISBLANK(VLOOKUP($G62,'Tier 2 Allowances'!$A$2:$X$6,3,FALSE))),'STB Models Tier 2'!J62&lt;3), 'STB Models Tier 2'!J62*$J$2,"")</f>
        <v/>
      </c>
      <c r="K62" s="17" t="str">
        <f>IF(AND(NOT(ISBLANK('STB Models Tier 2'!K62)),NOT(ISBLANK(VLOOKUP($G62,'Tier 2 Allowances'!$A$2:$X$6,4,FALSE))),'STB Models Tier 2'!K62&lt;3), 'STB Models Tier 2'!K62*$K$2,"")</f>
        <v/>
      </c>
      <c r="L62" s="17" t="str">
        <f>IF(AND(NOT(ISBLANK('STB Models Tier 2'!L62)),NOT(ISBLANK(VLOOKUP($G62,'Tier 2 Allowances'!$A$2:$X$6,5,FALSE))),'STB Models Tier 2'!L62&lt;2), 'STB Models Tier 2'!L62*$L$2,"")</f>
        <v/>
      </c>
      <c r="M62" s="17" t="str">
        <f>IF(AND(NOT(ISBLANK('STB Models Tier 2'!M62)),OR('STB Models Tier 2'!N62=0,ISBLANK('STB Models Tier 2'!N62)),NOT(ISBLANK(VLOOKUP($G62,'Tier 2 Allowances'!$A$2:$X$6,6,FALSE))),'STB Models Tier 2'!M62&lt;2), 'STB Models Tier 2'!M62*$M$2,"")</f>
        <v/>
      </c>
      <c r="N62" s="17"/>
      <c r="O62" s="17" t="str">
        <f>IF(AND(NOT(ISBLANK('STB Models Tier 2'!O62)),NOT(ISBLANK(VLOOKUP($G62,'Tier 2 Allowances'!$A$2:$X$6,8,FALSE))),'STB Models Tier 2'!O62&lt;2), 'STB Models Tier 2'!O62*$O$2,"")</f>
        <v/>
      </c>
      <c r="P62" s="17" t="str">
        <f>IF(AND(NOT(ISBLANK('STB Models Tier 2'!P62)),OR(ISBLANK('STB Models Tier 2'!S62),'STB Models Tier 2'!S62=0),NOT(ISBLANK(VLOOKUP($G62,'Tier 2 Allowances'!$A$2:$X$6,9,FALSE))),'STB Models Tier 2'!P62&lt;2), 'STB Models Tier 2'!P62*$P$2,"")</f>
        <v/>
      </c>
      <c r="Q62" s="17" t="str">
        <f>IF(AND(NOT(ISBLANK('STB Models Tier 2'!Q62)),NOT(ISBLANK(VLOOKUP($G62,'Tier 2 Allowances'!$A$2:$X$6,10,FALSE))),'STB Models Tier 2'!Q62&lt;2), 'STB Models Tier 2'!Q62*$Q$2,"")</f>
        <v/>
      </c>
      <c r="R62" s="17" t="str">
        <f>IF(AND(NOT(ISBLANK('STB Models Tier 2'!R62)),OR(ISBLANK('STB Models Tier 2'!S62),'STB Models Tier 2'!S62=0),NOT(ISBLANK(VLOOKUP($G62,'Tier 2 Allowances'!$A$2:$X$6,11,FALSE))),'STB Models Tier 2'!R62&lt;2), 'STB Models Tier 2'!R62*$R$2,"")</f>
        <v/>
      </c>
      <c r="S62" s="17" t="str">
        <f>IF(AND(NOT(ISBLANK('STB Models Tier 2'!S62)),NOT(ISBLANK(VLOOKUP($G62,'Tier 2 Allowances'!$A$2:$X$6,12,FALSE))),'STB Models Tier 2'!S62&lt;2), 'STB Models Tier 2'!S62*$S$2,"")</f>
        <v/>
      </c>
      <c r="T62" s="17" t="str">
        <f>IF(AND(NOT(ISBLANK('STB Models Tier 2'!T62)),NOT(ISBLANK(VLOOKUP($G62,'Tier 2 Allowances'!$A$2:$X$6,13,FALSE))),'STB Models Tier 2'!T62&lt;2), 'STB Models Tier 2'!T62*$T$2,"")</f>
        <v/>
      </c>
      <c r="U62" s="17" t="str">
        <f>IF(AND(NOT(ISBLANK('STB Models Tier 2'!U62)),NOT(ISBLANK(VLOOKUP($G62,'Tier 2 Allowances'!$A$2:$X$6,14,FALSE))),'STB Models Tier 2'!U62&lt;2), 'STB Models Tier 2'!U62*$U$2,"")</f>
        <v/>
      </c>
      <c r="V62" s="17" t="str">
        <f>IF(AND(NOT(ISBLANK('STB Models Tier 2'!V62)),NOT(ISBLANK(VLOOKUP($G62,'Tier 2 Allowances'!$A$2:$X$6,15,FALSE))),'STB Models Tier 2'!V62&lt;2), 'STB Models Tier 2'!V62*$V$2,"")</f>
        <v/>
      </c>
      <c r="W62" s="17" t="str">
        <f>IF(AND(NOT(ISBLANK('STB Models Tier 2'!W62)),NOT(ISBLANK(VLOOKUP($G62,'Tier 2 Allowances'!$A$2:$X$6,16,FALSE))),'STB Models Tier 2'!W62&lt;6), 'STB Models Tier 2'!W62*$W$2,"")</f>
        <v/>
      </c>
      <c r="X62" s="17" t="str">
        <f>IF(AND(NOT(ISBLANK('STB Models Tier 2'!X62)),NOT(ISBLANK(VLOOKUP($G62,'Tier 2 Allowances'!$A$2:$X$6,17,FALSE))),'STB Models Tier 2'!X62&lt;2), 'STB Models Tier 2'!X62*$X$2,"")</f>
        <v/>
      </c>
      <c r="Y62" s="17" t="str">
        <f>IF(AND(NOT(ISBLANK('STB Models Tier 2'!Y62)),NOT(ISBLANK(VLOOKUP($G62,'Tier 2 Allowances'!$A$2:$X$6,18,FALSE))),'STB Models Tier 2'!Y62&lt;11), 'STB Models Tier 2'!Y62*$Y$2,"")</f>
        <v/>
      </c>
      <c r="Z62" s="17" t="str">
        <f>IF(AND(NOT(ISBLANK('STB Models Tier 2'!Z62)),NOT(ISBLANK(VLOOKUP($G62,'Tier 2 Allowances'!$A$2:$X$6,19,FALSE))),'STB Models Tier 2'!Z62&lt;11), 'STB Models Tier 2'!Z62*$Z$2,"")</f>
        <v/>
      </c>
      <c r="AA62" s="17" t="str">
        <f>IF(AND(NOT(ISBLANK('STB Models Tier 2'!AA62)),OR(ISBLANK('STB Models Tier 2'!AB62),'STB Models Tier 2'!AB62=0),NOT(ISBLANK(VLOOKUP($G62,'Tier 2 Allowances'!$A$2:$X$6,20,FALSE))),'STB Models Tier 2'!AA62&lt;2), 'STB Models Tier 2'!AA62*$AA$2,"")</f>
        <v/>
      </c>
      <c r="AB62" s="17" t="str">
        <f>IF(AND(NOT(ISBLANK('STB Models Tier 2'!AB62)),NOT(ISBLANK(VLOOKUP($G62,'Tier 2 Allowances'!$A$2:$X$6,21,FALSE))),'STB Models Tier 2'!AB62&lt;2), 'STB Models Tier 2'!AB62*$AB$2,"")</f>
        <v/>
      </c>
      <c r="AC62" s="17" t="str">
        <f>IF(AND(NOT(ISBLANK('STB Models Tier 2'!AC62)),NOT(ISBLANK(VLOOKUP($G62,'Tier 2 Allowances'!$A$2:$X$6,22,FALSE))),'STB Models Tier 2'!AC62&lt;2), 'STB Models Tier 2'!AC62*$AC$2,"")</f>
        <v/>
      </c>
      <c r="AD62" s="17" t="str">
        <f>IF(AND(NOT(ISBLANK('STB Models Tier 2'!AD62)),NOT(ISBLANK(VLOOKUP($G62,'Tier 2 Allowances'!$A$2:$X$6,23,FALSE))),'STB Models Tier 2'!AD62&lt;2), 'STB Models Tier 2'!AD62*$AD$2,"")</f>
        <v/>
      </c>
      <c r="AE62" s="17" t="str">
        <f>IF(AND(NOT(ISBLANK('STB Models Tier 2'!AE62)),NOT(ISBLANK(VLOOKUP($G62,'Tier 2 Allowances'!$A$2:$X$6,24,FALSE))),'STB Models Tier 2'!AE62&lt;2), 'STB Models Tier 2'!AE62*$AE$2,"")</f>
        <v/>
      </c>
      <c r="AF62" s="76" t="str">
        <f>IF(ISBLANK('STB Models Tier 2'!AF62),"",'STB Models Tier 2'!AF62)</f>
        <v/>
      </c>
      <c r="AG62" s="18" t="str">
        <f>IF(ISBLANK('STB Models Tier 2'!AG62),"",'STB Models Tier 2'!AG62)</f>
        <v/>
      </c>
      <c r="AH62" s="18" t="str">
        <f>IF(ISBLANK('STB Models Tier 2'!AH62),"",'STB Models Tier 2'!AH62)</f>
        <v/>
      </c>
      <c r="AI62" s="18" t="str">
        <f>IF(ISBLANK('STB Models Tier 2'!AI62),"",'STB Models Tier 2'!AI62)</f>
        <v/>
      </c>
      <c r="AJ62" s="18" t="str">
        <f>IF(ISBLANK('STB Models Tier 2'!AJ62),"",'STB Models Tier 2'!AJ62)</f>
        <v/>
      </c>
      <c r="AK62" s="18" t="str">
        <f>IF(ISBLANK('STB Models Tier 2'!AK62),"",'STB Models Tier 2'!AK62)</f>
        <v/>
      </c>
      <c r="AN62" s="18" t="str">
        <f>IF(ISBLANK('STB Models Tier 2'!G62),"",IF(ISBLANK('STB Models Tier 2'!H62),0,7+(4-H62)/2))</f>
        <v/>
      </c>
      <c r="AO62" s="18" t="str">
        <f>IF(ISBLANK('STB Models Tier 2'!G62),"",'STB Models Tier 2'!I62)</f>
        <v/>
      </c>
      <c r="AP62" s="18" t="str">
        <f>IF(ISBLANK('STB Models Tier 2'!G62),"",(IF(OR(AND(NOT(ISBLANK('STB Models Tier 2'!H62)),ISBLANK('STB Models Tier 2'!AI62)),AND(NOT(ISBLANK('STB Models Tier 2'!I62)),ISBLANK('STB Models Tier 2'!AJ62)),ISBLANK('STB Models Tier 2'!AH62)),"Incomplete",0.365*('STB Models Tier 2'!AG62*AL62+'STB Models Tier 2'!AH62*AM62+'STB Models Tier 2'!AI62*AN62+'STB Models Tier 2'!AJ62*AO62))))</f>
        <v/>
      </c>
      <c r="AQ62" s="17" t="str">
        <f>IF(ISBLANK('STB Models Tier 2'!G62),"",VLOOKUP(G62,'Tier 2 Allowances'!$A$2:$B$6,2,FALSE)+SUM($J62:$AE62))</f>
        <v/>
      </c>
      <c r="AR62" s="76" t="str">
        <f>IF(ISBLANK('STB Models Tier 2'!G62),"",AQ62+'STB Models Tier 2'!AF62)</f>
        <v/>
      </c>
      <c r="AS62" s="76" t="str">
        <f t="shared" si="0"/>
        <v/>
      </c>
      <c r="AT62" s="111" t="str">
        <f>IF(ISBLANK('STB Models Tier 2'!AP62),"",'STB Models Tier 2'!AP62)</f>
        <v/>
      </c>
    </row>
    <row r="63" spans="1:46" ht="16" x14ac:dyDescent="0.2">
      <c r="A63" s="76" t="str">
        <f>IF(ISBLANK('STB Models Tier 2'!A63),"",'STB Models Tier 2'!A63)</f>
        <v/>
      </c>
      <c r="B63" s="17" t="str">
        <f>IF(ISBLANK('STB Models Tier 2'!B63),"",'STB Models Tier 2'!B63)</f>
        <v/>
      </c>
      <c r="C63" s="17" t="str">
        <f>IF(ISBLANK('STB Models Tier 2'!C63),"",'STB Models Tier 2'!C63)</f>
        <v/>
      </c>
      <c r="D63" s="17" t="str">
        <f>IF(ISBLANK('STB Models Tier 2'!D63),"",'STB Models Tier 2'!D63)</f>
        <v/>
      </c>
      <c r="E63" s="17" t="str">
        <f>IF(ISBLANK('STB Models Tier 2'!E63),"",'STB Models Tier 2'!E63)</f>
        <v/>
      </c>
      <c r="F63" s="17" t="str">
        <f>IF(ISBLANK('STB Models Tier 2'!F63),"",'STB Models Tier 2'!F63)</f>
        <v/>
      </c>
      <c r="G63" s="17" t="str">
        <f>IF(ISBLANK('STB Models Tier 2'!G63),"",'STB Models Tier 2'!G63)</f>
        <v/>
      </c>
      <c r="H63" s="17" t="str">
        <f>IF(ISBLANK('STB Models Tier 2'!H63),"",'STB Models Tier 2'!H63)</f>
        <v/>
      </c>
      <c r="I63" s="17" t="str">
        <f>IF(ISBLANK('STB Models Tier 2'!I63),"",'STB Models Tier 2'!I63)</f>
        <v/>
      </c>
      <c r="J63" s="17" t="str">
        <f>IF(AND(NOT(ISBLANK('STB Models Tier 2'!J63)),NOT(ISBLANK(VLOOKUP($G63,'Tier 2 Allowances'!$A$2:$X$6,3,FALSE))),'STB Models Tier 2'!J63&lt;3), 'STB Models Tier 2'!J63*$J$2,"")</f>
        <v/>
      </c>
      <c r="K63" s="17" t="str">
        <f>IF(AND(NOT(ISBLANK('STB Models Tier 2'!K63)),NOT(ISBLANK(VLOOKUP($G63,'Tier 2 Allowances'!$A$2:$X$6,4,FALSE))),'STB Models Tier 2'!K63&lt;3), 'STB Models Tier 2'!K63*$K$2,"")</f>
        <v/>
      </c>
      <c r="L63" s="17" t="str">
        <f>IF(AND(NOT(ISBLANK('STB Models Tier 2'!L63)),NOT(ISBLANK(VLOOKUP($G63,'Tier 2 Allowances'!$A$2:$X$6,5,FALSE))),'STB Models Tier 2'!L63&lt;2), 'STB Models Tier 2'!L63*$L$2,"")</f>
        <v/>
      </c>
      <c r="M63" s="17" t="str">
        <f>IF(AND(NOT(ISBLANK('STB Models Tier 2'!M63)),OR('STB Models Tier 2'!N63=0,ISBLANK('STB Models Tier 2'!N63)),NOT(ISBLANK(VLOOKUP($G63,'Tier 2 Allowances'!$A$2:$X$6,6,FALSE))),'STB Models Tier 2'!M63&lt;2), 'STB Models Tier 2'!M63*$M$2,"")</f>
        <v/>
      </c>
      <c r="N63" s="17"/>
      <c r="O63" s="17" t="str">
        <f>IF(AND(NOT(ISBLANK('STB Models Tier 2'!O63)),NOT(ISBLANK(VLOOKUP($G63,'Tier 2 Allowances'!$A$2:$X$6,8,FALSE))),'STB Models Tier 2'!O63&lt;2), 'STB Models Tier 2'!O63*$O$2,"")</f>
        <v/>
      </c>
      <c r="P63" s="17" t="str">
        <f>IF(AND(NOT(ISBLANK('STB Models Tier 2'!P63)),OR(ISBLANK('STB Models Tier 2'!S63),'STB Models Tier 2'!S63=0),NOT(ISBLANK(VLOOKUP($G63,'Tier 2 Allowances'!$A$2:$X$6,9,FALSE))),'STB Models Tier 2'!P63&lt;2), 'STB Models Tier 2'!P63*$P$2,"")</f>
        <v/>
      </c>
      <c r="Q63" s="17" t="str">
        <f>IF(AND(NOT(ISBLANK('STB Models Tier 2'!Q63)),NOT(ISBLANK(VLOOKUP($G63,'Tier 2 Allowances'!$A$2:$X$6,10,FALSE))),'STB Models Tier 2'!Q63&lt;2), 'STB Models Tier 2'!Q63*$Q$2,"")</f>
        <v/>
      </c>
      <c r="R63" s="17" t="str">
        <f>IF(AND(NOT(ISBLANK('STB Models Tier 2'!R63)),OR(ISBLANK('STB Models Tier 2'!S63),'STB Models Tier 2'!S63=0),NOT(ISBLANK(VLOOKUP($G63,'Tier 2 Allowances'!$A$2:$X$6,11,FALSE))),'STB Models Tier 2'!R63&lt;2), 'STB Models Tier 2'!R63*$R$2,"")</f>
        <v/>
      </c>
      <c r="S63" s="17" t="str">
        <f>IF(AND(NOT(ISBLANK('STB Models Tier 2'!S63)),NOT(ISBLANK(VLOOKUP($G63,'Tier 2 Allowances'!$A$2:$X$6,12,FALSE))),'STB Models Tier 2'!S63&lt;2), 'STB Models Tier 2'!S63*$S$2,"")</f>
        <v/>
      </c>
      <c r="T63" s="17" t="str">
        <f>IF(AND(NOT(ISBLANK('STB Models Tier 2'!T63)),NOT(ISBLANK(VLOOKUP($G63,'Tier 2 Allowances'!$A$2:$X$6,13,FALSE))),'STB Models Tier 2'!T63&lt;2), 'STB Models Tier 2'!T63*$T$2,"")</f>
        <v/>
      </c>
      <c r="U63" s="17" t="str">
        <f>IF(AND(NOT(ISBLANK('STB Models Tier 2'!U63)),NOT(ISBLANK(VLOOKUP($G63,'Tier 2 Allowances'!$A$2:$X$6,14,FALSE))),'STB Models Tier 2'!U63&lt;2), 'STB Models Tier 2'!U63*$U$2,"")</f>
        <v/>
      </c>
      <c r="V63" s="17" t="str">
        <f>IF(AND(NOT(ISBLANK('STB Models Tier 2'!V63)),NOT(ISBLANK(VLOOKUP($G63,'Tier 2 Allowances'!$A$2:$X$6,15,FALSE))),'STB Models Tier 2'!V63&lt;2), 'STB Models Tier 2'!V63*$V$2,"")</f>
        <v/>
      </c>
      <c r="W63" s="17" t="str">
        <f>IF(AND(NOT(ISBLANK('STB Models Tier 2'!W63)),NOT(ISBLANK(VLOOKUP($G63,'Tier 2 Allowances'!$A$2:$X$6,16,FALSE))),'STB Models Tier 2'!W63&lt;6), 'STB Models Tier 2'!W63*$W$2,"")</f>
        <v/>
      </c>
      <c r="X63" s="17" t="str">
        <f>IF(AND(NOT(ISBLANK('STB Models Tier 2'!X63)),NOT(ISBLANK(VLOOKUP($G63,'Tier 2 Allowances'!$A$2:$X$6,17,FALSE))),'STB Models Tier 2'!X63&lt;2), 'STB Models Tier 2'!X63*$X$2,"")</f>
        <v/>
      </c>
      <c r="Y63" s="17" t="str">
        <f>IF(AND(NOT(ISBLANK('STB Models Tier 2'!Y63)),NOT(ISBLANK(VLOOKUP($G63,'Tier 2 Allowances'!$A$2:$X$6,18,FALSE))),'STB Models Tier 2'!Y63&lt;11), 'STB Models Tier 2'!Y63*$Y$2,"")</f>
        <v/>
      </c>
      <c r="Z63" s="17" t="str">
        <f>IF(AND(NOT(ISBLANK('STB Models Tier 2'!Z63)),NOT(ISBLANK(VLOOKUP($G63,'Tier 2 Allowances'!$A$2:$X$6,19,FALSE))),'STB Models Tier 2'!Z63&lt;11), 'STB Models Tier 2'!Z63*$Z$2,"")</f>
        <v/>
      </c>
      <c r="AA63" s="17" t="str">
        <f>IF(AND(NOT(ISBLANK('STB Models Tier 2'!AA63)),OR(ISBLANK('STB Models Tier 2'!AB63),'STB Models Tier 2'!AB63=0),NOT(ISBLANK(VLOOKUP($G63,'Tier 2 Allowances'!$A$2:$X$6,20,FALSE))),'STB Models Tier 2'!AA63&lt;2), 'STB Models Tier 2'!AA63*$AA$2,"")</f>
        <v/>
      </c>
      <c r="AB63" s="17" t="str">
        <f>IF(AND(NOT(ISBLANK('STB Models Tier 2'!AB63)),NOT(ISBLANK(VLOOKUP($G63,'Tier 2 Allowances'!$A$2:$X$6,21,FALSE))),'STB Models Tier 2'!AB63&lt;2), 'STB Models Tier 2'!AB63*$AB$2,"")</f>
        <v/>
      </c>
      <c r="AC63" s="17" t="str">
        <f>IF(AND(NOT(ISBLANK('STB Models Tier 2'!AC63)),NOT(ISBLANK(VLOOKUP($G63,'Tier 2 Allowances'!$A$2:$X$6,22,FALSE))),'STB Models Tier 2'!AC63&lt;2), 'STB Models Tier 2'!AC63*$AC$2,"")</f>
        <v/>
      </c>
      <c r="AD63" s="17" t="str">
        <f>IF(AND(NOT(ISBLANK('STB Models Tier 2'!AD63)),NOT(ISBLANK(VLOOKUP($G63,'Tier 2 Allowances'!$A$2:$X$6,23,FALSE))),'STB Models Tier 2'!AD63&lt;2), 'STB Models Tier 2'!AD63*$AD$2,"")</f>
        <v/>
      </c>
      <c r="AE63" s="17" t="str">
        <f>IF(AND(NOT(ISBLANK('STB Models Tier 2'!AE63)),NOT(ISBLANK(VLOOKUP($G63,'Tier 2 Allowances'!$A$2:$X$6,24,FALSE))),'STB Models Tier 2'!AE63&lt;2), 'STB Models Tier 2'!AE63*$AE$2,"")</f>
        <v/>
      </c>
      <c r="AF63" s="76" t="str">
        <f>IF(ISBLANK('STB Models Tier 2'!AF63),"",'STB Models Tier 2'!AF63)</f>
        <v/>
      </c>
      <c r="AG63" s="18" t="str">
        <f>IF(ISBLANK('STB Models Tier 2'!AG63),"",'STB Models Tier 2'!AG63)</f>
        <v/>
      </c>
      <c r="AH63" s="18" t="str">
        <f>IF(ISBLANK('STB Models Tier 2'!AH63),"",'STB Models Tier 2'!AH63)</f>
        <v/>
      </c>
      <c r="AI63" s="18" t="str">
        <f>IF(ISBLANK('STB Models Tier 2'!AI63),"",'STB Models Tier 2'!AI63)</f>
        <v/>
      </c>
      <c r="AJ63" s="18" t="str">
        <f>IF(ISBLANK('STB Models Tier 2'!AJ63),"",'STB Models Tier 2'!AJ63)</f>
        <v/>
      </c>
      <c r="AK63" s="18" t="str">
        <f>IF(ISBLANK('STB Models Tier 2'!AK63),"",'STB Models Tier 2'!AK63)</f>
        <v/>
      </c>
      <c r="AN63" s="18" t="str">
        <f>IF(ISBLANK('STB Models Tier 2'!G63),"",IF(ISBLANK('STB Models Tier 2'!H63),0,7+(4-H63)/2))</f>
        <v/>
      </c>
      <c r="AO63" s="18" t="str">
        <f>IF(ISBLANK('STB Models Tier 2'!G63),"",'STB Models Tier 2'!I63)</f>
        <v/>
      </c>
      <c r="AP63" s="18" t="str">
        <f>IF(ISBLANK('STB Models Tier 2'!G63),"",(IF(OR(AND(NOT(ISBLANK('STB Models Tier 2'!H63)),ISBLANK('STB Models Tier 2'!AI63)),AND(NOT(ISBLANK('STB Models Tier 2'!I63)),ISBLANK('STB Models Tier 2'!AJ63)),ISBLANK('STB Models Tier 2'!AH63)),"Incomplete",0.365*('STB Models Tier 2'!AG63*AL63+'STB Models Tier 2'!AH63*AM63+'STB Models Tier 2'!AI63*AN63+'STB Models Tier 2'!AJ63*AO63))))</f>
        <v/>
      </c>
      <c r="AQ63" s="17" t="str">
        <f>IF(ISBLANK('STB Models Tier 2'!G63),"",VLOOKUP(G63,'Tier 2 Allowances'!$A$2:$B$6,2,FALSE)+SUM($J63:$AE63))</f>
        <v/>
      </c>
      <c r="AR63" s="76" t="str">
        <f>IF(ISBLANK('STB Models Tier 2'!G63),"",AQ63+'STB Models Tier 2'!AF63)</f>
        <v/>
      </c>
      <c r="AS63" s="76" t="str">
        <f t="shared" si="0"/>
        <v/>
      </c>
      <c r="AT63" s="111" t="str">
        <f>IF(ISBLANK('STB Models Tier 2'!AP63),"",'STB Models Tier 2'!AP63)</f>
        <v/>
      </c>
    </row>
    <row r="64" spans="1:46" ht="16" x14ac:dyDescent="0.2">
      <c r="A64" s="76" t="str">
        <f>IF(ISBLANK('STB Models Tier 2'!A64),"",'STB Models Tier 2'!A64)</f>
        <v/>
      </c>
      <c r="B64" s="17" t="str">
        <f>IF(ISBLANK('STB Models Tier 2'!B64),"",'STB Models Tier 2'!B64)</f>
        <v/>
      </c>
      <c r="C64" s="17" t="str">
        <f>IF(ISBLANK('STB Models Tier 2'!C64),"",'STB Models Tier 2'!C64)</f>
        <v/>
      </c>
      <c r="D64" s="17" t="str">
        <f>IF(ISBLANK('STB Models Tier 2'!D64),"",'STB Models Tier 2'!D64)</f>
        <v/>
      </c>
      <c r="E64" s="17" t="str">
        <f>IF(ISBLANK('STB Models Tier 2'!E64),"",'STB Models Tier 2'!E64)</f>
        <v/>
      </c>
      <c r="F64" s="17" t="str">
        <f>IF(ISBLANK('STB Models Tier 2'!F64),"",'STB Models Tier 2'!F64)</f>
        <v/>
      </c>
      <c r="G64" s="17" t="str">
        <f>IF(ISBLANK('STB Models Tier 2'!G64),"",'STB Models Tier 2'!G64)</f>
        <v/>
      </c>
      <c r="H64" s="17" t="str">
        <f>IF(ISBLANK('STB Models Tier 2'!H64),"",'STB Models Tier 2'!H64)</f>
        <v/>
      </c>
      <c r="I64" s="17" t="str">
        <f>IF(ISBLANK('STB Models Tier 2'!I64),"",'STB Models Tier 2'!I64)</f>
        <v/>
      </c>
      <c r="J64" s="17" t="str">
        <f>IF(AND(NOT(ISBLANK('STB Models Tier 2'!J64)),NOT(ISBLANK(VLOOKUP($G64,'Tier 2 Allowances'!$A$2:$X$6,3,FALSE))),'STB Models Tier 2'!J64&lt;3), 'STB Models Tier 2'!J64*$J$2,"")</f>
        <v/>
      </c>
      <c r="K64" s="17" t="str">
        <f>IF(AND(NOT(ISBLANK('STB Models Tier 2'!K64)),NOT(ISBLANK(VLOOKUP($G64,'Tier 2 Allowances'!$A$2:$X$6,4,FALSE))),'STB Models Tier 2'!K64&lt;3), 'STB Models Tier 2'!K64*$K$2,"")</f>
        <v/>
      </c>
      <c r="L64" s="17" t="str">
        <f>IF(AND(NOT(ISBLANK('STB Models Tier 2'!L64)),NOT(ISBLANK(VLOOKUP($G64,'Tier 2 Allowances'!$A$2:$X$6,5,FALSE))),'STB Models Tier 2'!L64&lt;2), 'STB Models Tier 2'!L64*$L$2,"")</f>
        <v/>
      </c>
      <c r="M64" s="17" t="str">
        <f>IF(AND(NOT(ISBLANK('STB Models Tier 2'!M64)),OR('STB Models Tier 2'!N64=0,ISBLANK('STB Models Tier 2'!N64)),NOT(ISBLANK(VLOOKUP($G64,'Tier 2 Allowances'!$A$2:$X$6,6,FALSE))),'STB Models Tier 2'!M64&lt;2), 'STB Models Tier 2'!M64*$M$2,"")</f>
        <v/>
      </c>
      <c r="N64" s="17"/>
      <c r="O64" s="17" t="str">
        <f>IF(AND(NOT(ISBLANK('STB Models Tier 2'!O64)),NOT(ISBLANK(VLOOKUP($G64,'Tier 2 Allowances'!$A$2:$X$6,8,FALSE))),'STB Models Tier 2'!O64&lt;2), 'STB Models Tier 2'!O64*$O$2,"")</f>
        <v/>
      </c>
      <c r="P64" s="17" t="str">
        <f>IF(AND(NOT(ISBLANK('STB Models Tier 2'!P64)),OR(ISBLANK('STB Models Tier 2'!S64),'STB Models Tier 2'!S64=0),NOT(ISBLANK(VLOOKUP($G64,'Tier 2 Allowances'!$A$2:$X$6,9,FALSE))),'STB Models Tier 2'!P64&lt;2), 'STB Models Tier 2'!P64*$P$2,"")</f>
        <v/>
      </c>
      <c r="Q64" s="17" t="str">
        <f>IF(AND(NOT(ISBLANK('STB Models Tier 2'!Q64)),NOT(ISBLANK(VLOOKUP($G64,'Tier 2 Allowances'!$A$2:$X$6,10,FALSE))),'STB Models Tier 2'!Q64&lt;2), 'STB Models Tier 2'!Q64*$Q$2,"")</f>
        <v/>
      </c>
      <c r="R64" s="17" t="str">
        <f>IF(AND(NOT(ISBLANK('STB Models Tier 2'!R64)),OR(ISBLANK('STB Models Tier 2'!S64),'STB Models Tier 2'!S64=0),NOT(ISBLANK(VLOOKUP($G64,'Tier 2 Allowances'!$A$2:$X$6,11,FALSE))),'STB Models Tier 2'!R64&lt;2), 'STB Models Tier 2'!R64*$R$2,"")</f>
        <v/>
      </c>
      <c r="S64" s="17" t="str">
        <f>IF(AND(NOT(ISBLANK('STB Models Tier 2'!S64)),NOT(ISBLANK(VLOOKUP($G64,'Tier 2 Allowances'!$A$2:$X$6,12,FALSE))),'STB Models Tier 2'!S64&lt;2), 'STB Models Tier 2'!S64*$S$2,"")</f>
        <v/>
      </c>
      <c r="T64" s="17" t="str">
        <f>IF(AND(NOT(ISBLANK('STB Models Tier 2'!T64)),NOT(ISBLANK(VLOOKUP($G64,'Tier 2 Allowances'!$A$2:$X$6,13,FALSE))),'STB Models Tier 2'!T64&lt;2), 'STB Models Tier 2'!T64*$T$2,"")</f>
        <v/>
      </c>
      <c r="U64" s="17" t="str">
        <f>IF(AND(NOT(ISBLANK('STB Models Tier 2'!U64)),NOT(ISBLANK(VLOOKUP($G64,'Tier 2 Allowances'!$A$2:$X$6,14,FALSE))),'STB Models Tier 2'!U64&lt;2), 'STB Models Tier 2'!U64*$U$2,"")</f>
        <v/>
      </c>
      <c r="V64" s="17" t="str">
        <f>IF(AND(NOT(ISBLANK('STB Models Tier 2'!V64)),NOT(ISBLANK(VLOOKUP($G64,'Tier 2 Allowances'!$A$2:$X$6,15,FALSE))),'STB Models Tier 2'!V64&lt;2), 'STB Models Tier 2'!V64*$V$2,"")</f>
        <v/>
      </c>
      <c r="W64" s="17" t="str">
        <f>IF(AND(NOT(ISBLANK('STB Models Tier 2'!W64)),NOT(ISBLANK(VLOOKUP($G64,'Tier 2 Allowances'!$A$2:$X$6,16,FALSE))),'STB Models Tier 2'!W64&lt;6), 'STB Models Tier 2'!W64*$W$2,"")</f>
        <v/>
      </c>
      <c r="X64" s="17" t="str">
        <f>IF(AND(NOT(ISBLANK('STB Models Tier 2'!X64)),NOT(ISBLANK(VLOOKUP($G64,'Tier 2 Allowances'!$A$2:$X$6,17,FALSE))),'STB Models Tier 2'!X64&lt;2), 'STB Models Tier 2'!X64*$X$2,"")</f>
        <v/>
      </c>
      <c r="Y64" s="17" t="str">
        <f>IF(AND(NOT(ISBLANK('STB Models Tier 2'!Y64)),NOT(ISBLANK(VLOOKUP($G64,'Tier 2 Allowances'!$A$2:$X$6,18,FALSE))),'STB Models Tier 2'!Y64&lt;11), 'STB Models Tier 2'!Y64*$Y$2,"")</f>
        <v/>
      </c>
      <c r="Z64" s="17" t="str">
        <f>IF(AND(NOT(ISBLANK('STB Models Tier 2'!Z64)),NOT(ISBLANK(VLOOKUP($G64,'Tier 2 Allowances'!$A$2:$X$6,19,FALSE))),'STB Models Tier 2'!Z64&lt;11), 'STB Models Tier 2'!Z64*$Z$2,"")</f>
        <v/>
      </c>
      <c r="AA64" s="17" t="str">
        <f>IF(AND(NOT(ISBLANK('STB Models Tier 2'!AA64)),OR(ISBLANK('STB Models Tier 2'!AB64),'STB Models Tier 2'!AB64=0),NOT(ISBLANK(VLOOKUP($G64,'Tier 2 Allowances'!$A$2:$X$6,20,FALSE))),'STB Models Tier 2'!AA64&lt;2), 'STB Models Tier 2'!AA64*$AA$2,"")</f>
        <v/>
      </c>
      <c r="AB64" s="17" t="str">
        <f>IF(AND(NOT(ISBLANK('STB Models Tier 2'!AB64)),NOT(ISBLANK(VLOOKUP($G64,'Tier 2 Allowances'!$A$2:$X$6,21,FALSE))),'STB Models Tier 2'!AB64&lt;2), 'STB Models Tier 2'!AB64*$AB$2,"")</f>
        <v/>
      </c>
      <c r="AC64" s="17" t="str">
        <f>IF(AND(NOT(ISBLANK('STB Models Tier 2'!AC64)),NOT(ISBLANK(VLOOKUP($G64,'Tier 2 Allowances'!$A$2:$X$6,22,FALSE))),'STB Models Tier 2'!AC64&lt;2), 'STB Models Tier 2'!AC64*$AC$2,"")</f>
        <v/>
      </c>
      <c r="AD64" s="17" t="str">
        <f>IF(AND(NOT(ISBLANK('STB Models Tier 2'!AD64)),NOT(ISBLANK(VLOOKUP($G64,'Tier 2 Allowances'!$A$2:$X$6,23,FALSE))),'STB Models Tier 2'!AD64&lt;2), 'STB Models Tier 2'!AD64*$AD$2,"")</f>
        <v/>
      </c>
      <c r="AE64" s="17" t="str">
        <f>IF(AND(NOT(ISBLANK('STB Models Tier 2'!AE64)),NOT(ISBLANK(VLOOKUP($G64,'Tier 2 Allowances'!$A$2:$X$6,24,FALSE))),'STB Models Tier 2'!AE64&lt;2), 'STB Models Tier 2'!AE64*$AE$2,"")</f>
        <v/>
      </c>
      <c r="AF64" s="76" t="str">
        <f>IF(ISBLANK('STB Models Tier 2'!AF64),"",'STB Models Tier 2'!AF64)</f>
        <v/>
      </c>
      <c r="AG64" s="18" t="str">
        <f>IF(ISBLANK('STB Models Tier 2'!AG64),"",'STB Models Tier 2'!AG64)</f>
        <v/>
      </c>
      <c r="AH64" s="18" t="str">
        <f>IF(ISBLANK('STB Models Tier 2'!AH64),"",'STB Models Tier 2'!AH64)</f>
        <v/>
      </c>
      <c r="AI64" s="18" t="str">
        <f>IF(ISBLANK('STB Models Tier 2'!AI64),"",'STB Models Tier 2'!AI64)</f>
        <v/>
      </c>
      <c r="AJ64" s="18" t="str">
        <f>IF(ISBLANK('STB Models Tier 2'!AJ64),"",'STB Models Tier 2'!AJ64)</f>
        <v/>
      </c>
      <c r="AK64" s="18" t="str">
        <f>IF(ISBLANK('STB Models Tier 2'!AK64),"",'STB Models Tier 2'!AK64)</f>
        <v/>
      </c>
      <c r="AN64" s="18" t="str">
        <f>IF(ISBLANK('STB Models Tier 2'!G64),"",IF(ISBLANK('STB Models Tier 2'!H64),0,7+(4-H64)/2))</f>
        <v/>
      </c>
      <c r="AO64" s="18" t="str">
        <f>IF(ISBLANK('STB Models Tier 2'!G64),"",'STB Models Tier 2'!I64)</f>
        <v/>
      </c>
      <c r="AP64" s="18" t="str">
        <f>IF(ISBLANK('STB Models Tier 2'!G64),"",(IF(OR(AND(NOT(ISBLANK('STB Models Tier 2'!H64)),ISBLANK('STB Models Tier 2'!AI64)),AND(NOT(ISBLANK('STB Models Tier 2'!I64)),ISBLANK('STB Models Tier 2'!AJ64)),ISBLANK('STB Models Tier 2'!AH64)),"Incomplete",0.365*('STB Models Tier 2'!AG64*AL64+'STB Models Tier 2'!AH64*AM64+'STB Models Tier 2'!AI64*AN64+'STB Models Tier 2'!AJ64*AO64))))</f>
        <v/>
      </c>
      <c r="AQ64" s="17" t="str">
        <f>IF(ISBLANK('STB Models Tier 2'!G64),"",VLOOKUP(G64,'Tier 2 Allowances'!$A$2:$B$6,2,FALSE)+SUM($J64:$AE64))</f>
        <v/>
      </c>
      <c r="AR64" s="76" t="str">
        <f>IF(ISBLANK('STB Models Tier 2'!G64),"",AQ64+'STB Models Tier 2'!AF64)</f>
        <v/>
      </c>
      <c r="AS64" s="76" t="str">
        <f t="shared" si="0"/>
        <v/>
      </c>
      <c r="AT64" s="111" t="str">
        <f>IF(ISBLANK('STB Models Tier 2'!AP64),"",'STB Models Tier 2'!AP64)</f>
        <v/>
      </c>
    </row>
    <row r="65" spans="1:46" ht="16" x14ac:dyDescent="0.2">
      <c r="A65" s="76" t="str">
        <f>IF(ISBLANK('STB Models Tier 2'!A65),"",'STB Models Tier 2'!A65)</f>
        <v/>
      </c>
      <c r="B65" s="17" t="str">
        <f>IF(ISBLANK('STB Models Tier 2'!B65),"",'STB Models Tier 2'!B65)</f>
        <v/>
      </c>
      <c r="C65" s="17" t="str">
        <f>IF(ISBLANK('STB Models Tier 2'!C65),"",'STB Models Tier 2'!C65)</f>
        <v/>
      </c>
      <c r="D65" s="17" t="str">
        <f>IF(ISBLANK('STB Models Tier 2'!D65),"",'STB Models Tier 2'!D65)</f>
        <v/>
      </c>
      <c r="E65" s="17" t="str">
        <f>IF(ISBLANK('STB Models Tier 2'!E65),"",'STB Models Tier 2'!E65)</f>
        <v/>
      </c>
      <c r="F65" s="17" t="str">
        <f>IF(ISBLANK('STB Models Tier 2'!F65),"",'STB Models Tier 2'!F65)</f>
        <v/>
      </c>
      <c r="G65" s="17" t="str">
        <f>IF(ISBLANK('STB Models Tier 2'!G65),"",'STB Models Tier 2'!G65)</f>
        <v/>
      </c>
      <c r="H65" s="17" t="str">
        <f>IF(ISBLANK('STB Models Tier 2'!H65),"",'STB Models Tier 2'!H65)</f>
        <v/>
      </c>
      <c r="I65" s="17" t="str">
        <f>IF(ISBLANK('STB Models Tier 2'!I65),"",'STB Models Tier 2'!I65)</f>
        <v/>
      </c>
      <c r="J65" s="17" t="str">
        <f>IF(AND(NOT(ISBLANK('STB Models Tier 2'!J65)),NOT(ISBLANK(VLOOKUP($G65,'Tier 2 Allowances'!$A$2:$X$6,3,FALSE))),'STB Models Tier 2'!J65&lt;3), 'STB Models Tier 2'!J65*$J$2,"")</f>
        <v/>
      </c>
      <c r="K65" s="17" t="str">
        <f>IF(AND(NOT(ISBLANK('STB Models Tier 2'!K65)),NOT(ISBLANK(VLOOKUP($G65,'Tier 2 Allowances'!$A$2:$X$6,4,FALSE))),'STB Models Tier 2'!K65&lt;3), 'STB Models Tier 2'!K65*$K$2,"")</f>
        <v/>
      </c>
      <c r="L65" s="17" t="str">
        <f>IF(AND(NOT(ISBLANK('STB Models Tier 2'!L65)),NOT(ISBLANK(VLOOKUP($G65,'Tier 2 Allowances'!$A$2:$X$6,5,FALSE))),'STB Models Tier 2'!L65&lt;2), 'STB Models Tier 2'!L65*$L$2,"")</f>
        <v/>
      </c>
      <c r="M65" s="17" t="str">
        <f>IF(AND(NOT(ISBLANK('STB Models Tier 2'!M65)),OR('STB Models Tier 2'!N65=0,ISBLANK('STB Models Tier 2'!N65)),NOT(ISBLANK(VLOOKUP($G65,'Tier 2 Allowances'!$A$2:$X$6,6,FALSE))),'STB Models Tier 2'!M65&lt;2), 'STB Models Tier 2'!M65*$M$2,"")</f>
        <v/>
      </c>
      <c r="N65" s="17"/>
      <c r="O65" s="17" t="str">
        <f>IF(AND(NOT(ISBLANK('STB Models Tier 2'!O65)),NOT(ISBLANK(VLOOKUP($G65,'Tier 2 Allowances'!$A$2:$X$6,8,FALSE))),'STB Models Tier 2'!O65&lt;2), 'STB Models Tier 2'!O65*$O$2,"")</f>
        <v/>
      </c>
      <c r="P65" s="17" t="str">
        <f>IF(AND(NOT(ISBLANK('STB Models Tier 2'!P65)),OR(ISBLANK('STB Models Tier 2'!S65),'STB Models Tier 2'!S65=0),NOT(ISBLANK(VLOOKUP($G65,'Tier 2 Allowances'!$A$2:$X$6,9,FALSE))),'STB Models Tier 2'!P65&lt;2), 'STB Models Tier 2'!P65*$P$2,"")</f>
        <v/>
      </c>
      <c r="Q65" s="17" t="str">
        <f>IF(AND(NOT(ISBLANK('STB Models Tier 2'!Q65)),NOT(ISBLANK(VLOOKUP($G65,'Tier 2 Allowances'!$A$2:$X$6,10,FALSE))),'STB Models Tier 2'!Q65&lt;2), 'STB Models Tier 2'!Q65*$Q$2,"")</f>
        <v/>
      </c>
      <c r="R65" s="17" t="str">
        <f>IF(AND(NOT(ISBLANK('STB Models Tier 2'!R65)),OR(ISBLANK('STB Models Tier 2'!S65),'STB Models Tier 2'!S65=0),NOT(ISBLANK(VLOOKUP($G65,'Tier 2 Allowances'!$A$2:$X$6,11,FALSE))),'STB Models Tier 2'!R65&lt;2), 'STB Models Tier 2'!R65*$R$2,"")</f>
        <v/>
      </c>
      <c r="S65" s="17" t="str">
        <f>IF(AND(NOT(ISBLANK('STB Models Tier 2'!S65)),NOT(ISBLANK(VLOOKUP($G65,'Tier 2 Allowances'!$A$2:$X$6,12,FALSE))),'STB Models Tier 2'!S65&lt;2), 'STB Models Tier 2'!S65*$S$2,"")</f>
        <v/>
      </c>
      <c r="T65" s="17" t="str">
        <f>IF(AND(NOT(ISBLANK('STB Models Tier 2'!T65)),NOT(ISBLANK(VLOOKUP($G65,'Tier 2 Allowances'!$A$2:$X$6,13,FALSE))),'STB Models Tier 2'!T65&lt;2), 'STB Models Tier 2'!T65*$T$2,"")</f>
        <v/>
      </c>
      <c r="U65" s="17" t="str">
        <f>IF(AND(NOT(ISBLANK('STB Models Tier 2'!U65)),NOT(ISBLANK(VLOOKUP($G65,'Tier 2 Allowances'!$A$2:$X$6,14,FALSE))),'STB Models Tier 2'!U65&lt;2), 'STB Models Tier 2'!U65*$U$2,"")</f>
        <v/>
      </c>
      <c r="V65" s="17" t="str">
        <f>IF(AND(NOT(ISBLANK('STB Models Tier 2'!V65)),NOT(ISBLANK(VLOOKUP($G65,'Tier 2 Allowances'!$A$2:$X$6,15,FALSE))),'STB Models Tier 2'!V65&lt;2), 'STB Models Tier 2'!V65*$V$2,"")</f>
        <v/>
      </c>
      <c r="W65" s="17" t="str">
        <f>IF(AND(NOT(ISBLANK('STB Models Tier 2'!W65)),NOT(ISBLANK(VLOOKUP($G65,'Tier 2 Allowances'!$A$2:$X$6,16,FALSE))),'STB Models Tier 2'!W65&lt;6), 'STB Models Tier 2'!W65*$W$2,"")</f>
        <v/>
      </c>
      <c r="X65" s="17" t="str">
        <f>IF(AND(NOT(ISBLANK('STB Models Tier 2'!X65)),NOT(ISBLANK(VLOOKUP($G65,'Tier 2 Allowances'!$A$2:$X$6,17,FALSE))),'STB Models Tier 2'!X65&lt;2), 'STB Models Tier 2'!X65*$X$2,"")</f>
        <v/>
      </c>
      <c r="Y65" s="17" t="str">
        <f>IF(AND(NOT(ISBLANK('STB Models Tier 2'!Y65)),NOT(ISBLANK(VLOOKUP($G65,'Tier 2 Allowances'!$A$2:$X$6,18,FALSE))),'STB Models Tier 2'!Y65&lt;11), 'STB Models Tier 2'!Y65*$Y$2,"")</f>
        <v/>
      </c>
      <c r="Z65" s="17" t="str">
        <f>IF(AND(NOT(ISBLANK('STB Models Tier 2'!Z65)),NOT(ISBLANK(VLOOKUP($G65,'Tier 2 Allowances'!$A$2:$X$6,19,FALSE))),'STB Models Tier 2'!Z65&lt;11), 'STB Models Tier 2'!Z65*$Z$2,"")</f>
        <v/>
      </c>
      <c r="AA65" s="17" t="str">
        <f>IF(AND(NOT(ISBLANK('STB Models Tier 2'!AA65)),OR(ISBLANK('STB Models Tier 2'!AB65),'STB Models Tier 2'!AB65=0),NOT(ISBLANK(VLOOKUP($G65,'Tier 2 Allowances'!$A$2:$X$6,20,FALSE))),'STB Models Tier 2'!AA65&lt;2), 'STB Models Tier 2'!AA65*$AA$2,"")</f>
        <v/>
      </c>
      <c r="AB65" s="17" t="str">
        <f>IF(AND(NOT(ISBLANK('STB Models Tier 2'!AB65)),NOT(ISBLANK(VLOOKUP($G65,'Tier 2 Allowances'!$A$2:$X$6,21,FALSE))),'STB Models Tier 2'!AB65&lt;2), 'STB Models Tier 2'!AB65*$AB$2,"")</f>
        <v/>
      </c>
      <c r="AC65" s="17" t="str">
        <f>IF(AND(NOT(ISBLANK('STB Models Tier 2'!AC65)),NOT(ISBLANK(VLOOKUP($G65,'Tier 2 Allowances'!$A$2:$X$6,22,FALSE))),'STB Models Tier 2'!AC65&lt;2), 'STB Models Tier 2'!AC65*$AC$2,"")</f>
        <v/>
      </c>
      <c r="AD65" s="17" t="str">
        <f>IF(AND(NOT(ISBLANK('STB Models Tier 2'!AD65)),NOT(ISBLANK(VLOOKUP($G65,'Tier 2 Allowances'!$A$2:$X$6,23,FALSE))),'STB Models Tier 2'!AD65&lt;2), 'STB Models Tier 2'!AD65*$AD$2,"")</f>
        <v/>
      </c>
      <c r="AE65" s="17" t="str">
        <f>IF(AND(NOT(ISBLANK('STB Models Tier 2'!AE65)),NOT(ISBLANK(VLOOKUP($G65,'Tier 2 Allowances'!$A$2:$X$6,24,FALSE))),'STB Models Tier 2'!AE65&lt;2), 'STB Models Tier 2'!AE65*$AE$2,"")</f>
        <v/>
      </c>
      <c r="AF65" s="76" t="str">
        <f>IF(ISBLANK('STB Models Tier 2'!AF65),"",'STB Models Tier 2'!AF65)</f>
        <v/>
      </c>
      <c r="AG65" s="18" t="str">
        <f>IF(ISBLANK('STB Models Tier 2'!AG65),"",'STB Models Tier 2'!AG65)</f>
        <v/>
      </c>
      <c r="AH65" s="18" t="str">
        <f>IF(ISBLANK('STB Models Tier 2'!AH65),"",'STB Models Tier 2'!AH65)</f>
        <v/>
      </c>
      <c r="AI65" s="18" t="str">
        <f>IF(ISBLANK('STB Models Tier 2'!AI65),"",'STB Models Tier 2'!AI65)</f>
        <v/>
      </c>
      <c r="AJ65" s="18" t="str">
        <f>IF(ISBLANK('STB Models Tier 2'!AJ65),"",'STB Models Tier 2'!AJ65)</f>
        <v/>
      </c>
      <c r="AK65" s="18" t="str">
        <f>IF(ISBLANK('STB Models Tier 2'!AK65),"",'STB Models Tier 2'!AK65)</f>
        <v/>
      </c>
      <c r="AN65" s="18" t="str">
        <f>IF(ISBLANK('STB Models Tier 2'!G65),"",IF(ISBLANK('STB Models Tier 2'!H65),0,7+(4-H65)/2))</f>
        <v/>
      </c>
      <c r="AP65" s="18" t="str">
        <f>IF(ISBLANK('STB Models Tier 2'!G65),"",(IF(OR(AND(NOT(ISBLANK('STB Models Tier 2'!H65)),ISBLANK('STB Models Tier 2'!AI65)),AND(NOT(ISBLANK('STB Models Tier 2'!I65)),ISBLANK('STB Models Tier 2'!AJ65)),ISBLANK('STB Models Tier 2'!AH65)),"Incomplete",0.365*('STB Models Tier 2'!AG65*AL65+'STB Models Tier 2'!AH65*AM65+'STB Models Tier 2'!AI65*AN65+'STB Models Tier 2'!AJ65*AO65))))</f>
        <v/>
      </c>
      <c r="AQ65" s="17" t="str">
        <f>IF(ISBLANK('STB Models Tier 2'!G65),"",VLOOKUP(G65,'Tier 2 Allowances'!$A$2:$B$6,2,FALSE)+SUM($J65:$AE65))</f>
        <v/>
      </c>
      <c r="AR65" s="76" t="str">
        <f>IF(ISBLANK('STB Models Tier 2'!G65),"",AQ65+'STB Models Tier 2'!AF65)</f>
        <v/>
      </c>
      <c r="AS65" s="76" t="str">
        <f t="shared" si="0"/>
        <v/>
      </c>
      <c r="AT65" s="111" t="str">
        <f>IF(ISBLANK('STB Models Tier 2'!AP65),"",'STB Models Tier 2'!AP65)</f>
        <v/>
      </c>
    </row>
    <row r="66" spans="1:46" ht="16" x14ac:dyDescent="0.2">
      <c r="A66" s="76" t="str">
        <f>IF(ISBLANK('STB Models Tier 2'!A66),"",'STB Models Tier 2'!A66)</f>
        <v/>
      </c>
      <c r="B66" s="17" t="str">
        <f>IF(ISBLANK('STB Models Tier 2'!B66),"",'STB Models Tier 2'!B66)</f>
        <v/>
      </c>
      <c r="C66" s="17" t="str">
        <f>IF(ISBLANK('STB Models Tier 2'!C66),"",'STB Models Tier 2'!C66)</f>
        <v/>
      </c>
      <c r="D66" s="17" t="str">
        <f>IF(ISBLANK('STB Models Tier 2'!D66),"",'STB Models Tier 2'!D66)</f>
        <v/>
      </c>
      <c r="E66" s="17" t="str">
        <f>IF(ISBLANK('STB Models Tier 2'!E66),"",'STB Models Tier 2'!E66)</f>
        <v/>
      </c>
      <c r="F66" s="17" t="str">
        <f>IF(ISBLANK('STB Models Tier 2'!F66),"",'STB Models Tier 2'!F66)</f>
        <v/>
      </c>
      <c r="G66" s="17" t="str">
        <f>IF(ISBLANK('STB Models Tier 2'!G66),"",'STB Models Tier 2'!G66)</f>
        <v/>
      </c>
      <c r="H66" s="17" t="str">
        <f>IF(ISBLANK('STB Models Tier 2'!H66),"",'STB Models Tier 2'!H66)</f>
        <v/>
      </c>
      <c r="I66" s="17" t="str">
        <f>IF(ISBLANK('STB Models Tier 2'!I66),"",'STB Models Tier 2'!I66)</f>
        <v/>
      </c>
      <c r="J66" s="17" t="str">
        <f>IF(AND(NOT(ISBLANK('STB Models Tier 2'!J66)),NOT(ISBLANK(VLOOKUP($G66,'Tier 2 Allowances'!$A$2:$X$6,3,FALSE))),'STB Models Tier 2'!J66&lt;3), 'STB Models Tier 2'!J66*$J$2,"")</f>
        <v/>
      </c>
      <c r="K66" s="17" t="str">
        <f>IF(AND(NOT(ISBLANK('STB Models Tier 2'!K66)),NOT(ISBLANK(VLOOKUP($G66,'Tier 2 Allowances'!$A$2:$X$6,4,FALSE))),'STB Models Tier 2'!K66&lt;3), 'STB Models Tier 2'!K66*$K$2,"")</f>
        <v/>
      </c>
      <c r="L66" s="17" t="str">
        <f>IF(AND(NOT(ISBLANK('STB Models Tier 2'!L66)),NOT(ISBLANK(VLOOKUP($G66,'Tier 2 Allowances'!$A$2:$X$6,5,FALSE))),'STB Models Tier 2'!L66&lt;2), 'STB Models Tier 2'!L66*$L$2,"")</f>
        <v/>
      </c>
      <c r="M66" s="17" t="str">
        <f>IF(AND(NOT(ISBLANK('STB Models Tier 2'!M66)),OR('STB Models Tier 2'!N66=0,ISBLANK('STB Models Tier 2'!N66)),NOT(ISBLANK(VLOOKUP($G66,'Tier 2 Allowances'!$A$2:$X$6,6,FALSE))),'STB Models Tier 2'!M66&lt;2), 'STB Models Tier 2'!M66*$M$2,"")</f>
        <v/>
      </c>
      <c r="N66" s="17"/>
      <c r="O66" s="17" t="str">
        <f>IF(AND(NOT(ISBLANK('STB Models Tier 2'!O66)),NOT(ISBLANK(VLOOKUP($G66,'Tier 2 Allowances'!$A$2:$X$6,8,FALSE))),'STB Models Tier 2'!O66&lt;2), 'STB Models Tier 2'!O66*$O$2,"")</f>
        <v/>
      </c>
      <c r="P66" s="17" t="str">
        <f>IF(AND(NOT(ISBLANK('STB Models Tier 2'!P66)),OR(ISBLANK('STB Models Tier 2'!S66),'STB Models Tier 2'!S66=0),NOT(ISBLANK(VLOOKUP($G66,'Tier 2 Allowances'!$A$2:$X$6,9,FALSE))),'STB Models Tier 2'!P66&lt;2), 'STB Models Tier 2'!P66*$P$2,"")</f>
        <v/>
      </c>
      <c r="Q66" s="17" t="str">
        <f>IF(AND(NOT(ISBLANK('STB Models Tier 2'!Q66)),NOT(ISBLANK(VLOOKUP($G66,'Tier 2 Allowances'!$A$2:$X$6,10,FALSE))),'STB Models Tier 2'!Q66&lt;2), 'STB Models Tier 2'!Q66*$Q$2,"")</f>
        <v/>
      </c>
      <c r="R66" s="17" t="str">
        <f>IF(AND(NOT(ISBLANK('STB Models Tier 2'!R66)),OR(ISBLANK('STB Models Tier 2'!S66),'STB Models Tier 2'!S66=0),NOT(ISBLANK(VLOOKUP($G66,'Tier 2 Allowances'!$A$2:$X$6,11,FALSE))),'STB Models Tier 2'!R66&lt;2), 'STB Models Tier 2'!R66*$R$2,"")</f>
        <v/>
      </c>
      <c r="S66" s="17" t="str">
        <f>IF(AND(NOT(ISBLANK('STB Models Tier 2'!S66)),NOT(ISBLANK(VLOOKUP($G66,'Tier 2 Allowances'!$A$2:$X$6,12,FALSE))),'STB Models Tier 2'!S66&lt;2), 'STB Models Tier 2'!S66*$S$2,"")</f>
        <v/>
      </c>
      <c r="T66" s="17" t="str">
        <f>IF(AND(NOT(ISBLANK('STB Models Tier 2'!T66)),NOT(ISBLANK(VLOOKUP($G66,'Tier 2 Allowances'!$A$2:$X$6,13,FALSE))),'STB Models Tier 2'!T66&lt;2), 'STB Models Tier 2'!T66*$T$2,"")</f>
        <v/>
      </c>
      <c r="U66" s="17" t="str">
        <f>IF(AND(NOT(ISBLANK('STB Models Tier 2'!U66)),NOT(ISBLANK(VLOOKUP($G66,'Tier 2 Allowances'!$A$2:$X$6,14,FALSE))),'STB Models Tier 2'!U66&lt;2), 'STB Models Tier 2'!U66*$U$2,"")</f>
        <v/>
      </c>
      <c r="V66" s="17" t="str">
        <f>IF(AND(NOT(ISBLANK('STB Models Tier 2'!V66)),NOT(ISBLANK(VLOOKUP($G66,'Tier 2 Allowances'!$A$2:$X$6,15,FALSE))),'STB Models Tier 2'!V66&lt;2), 'STB Models Tier 2'!V66*$V$2,"")</f>
        <v/>
      </c>
      <c r="W66" s="17" t="str">
        <f>IF(AND(NOT(ISBLANK('STB Models Tier 2'!W66)),NOT(ISBLANK(VLOOKUP($G66,'Tier 2 Allowances'!$A$2:$X$6,16,FALSE))),'STB Models Tier 2'!W66&lt;6), 'STB Models Tier 2'!W66*$W$2,"")</f>
        <v/>
      </c>
      <c r="X66" s="17" t="str">
        <f>IF(AND(NOT(ISBLANK('STB Models Tier 2'!X66)),NOT(ISBLANK(VLOOKUP($G66,'Tier 2 Allowances'!$A$2:$X$6,17,FALSE))),'STB Models Tier 2'!X66&lt;2), 'STB Models Tier 2'!X66*$X$2,"")</f>
        <v/>
      </c>
      <c r="Y66" s="17" t="str">
        <f>IF(AND(NOT(ISBLANK('STB Models Tier 2'!Y66)),NOT(ISBLANK(VLOOKUP($G66,'Tier 2 Allowances'!$A$2:$X$6,18,FALSE))),'STB Models Tier 2'!Y66&lt;11), 'STB Models Tier 2'!Y66*$Y$2,"")</f>
        <v/>
      </c>
      <c r="Z66" s="17" t="str">
        <f>IF(AND(NOT(ISBLANK('STB Models Tier 2'!Z66)),NOT(ISBLANK(VLOOKUP($G66,'Tier 2 Allowances'!$A$2:$X$6,19,FALSE))),'STB Models Tier 2'!Z66&lt;11), 'STB Models Tier 2'!Z66*$Z$2,"")</f>
        <v/>
      </c>
      <c r="AA66" s="17" t="str">
        <f>IF(AND(NOT(ISBLANK('STB Models Tier 2'!AA66)),OR(ISBLANK('STB Models Tier 2'!AB66),'STB Models Tier 2'!AB66=0),NOT(ISBLANK(VLOOKUP($G66,'Tier 2 Allowances'!$A$2:$X$6,20,FALSE))),'STB Models Tier 2'!AA66&lt;2), 'STB Models Tier 2'!AA66*$AA$2,"")</f>
        <v/>
      </c>
      <c r="AB66" s="17" t="str">
        <f>IF(AND(NOT(ISBLANK('STB Models Tier 2'!AB66)),NOT(ISBLANK(VLOOKUP($G66,'Tier 2 Allowances'!$A$2:$X$6,21,FALSE))),'STB Models Tier 2'!AB66&lt;2), 'STB Models Tier 2'!AB66*$AB$2,"")</f>
        <v/>
      </c>
      <c r="AC66" s="17" t="str">
        <f>IF(AND(NOT(ISBLANK('STB Models Tier 2'!AC66)),NOT(ISBLANK(VLOOKUP($G66,'Tier 2 Allowances'!$A$2:$X$6,22,FALSE))),'STB Models Tier 2'!AC66&lt;2), 'STB Models Tier 2'!AC66*$AC$2,"")</f>
        <v/>
      </c>
      <c r="AD66" s="17" t="str">
        <f>IF(AND(NOT(ISBLANK('STB Models Tier 2'!AD66)),NOT(ISBLANK(VLOOKUP($G66,'Tier 2 Allowances'!$A$2:$X$6,23,FALSE))),'STB Models Tier 2'!AD66&lt;2), 'STB Models Tier 2'!AD66*$AD$2,"")</f>
        <v/>
      </c>
      <c r="AE66" s="17" t="str">
        <f>IF(AND(NOT(ISBLANK('STB Models Tier 2'!AE66)),NOT(ISBLANK(VLOOKUP($G66,'Tier 2 Allowances'!$A$2:$X$6,24,FALSE))),'STB Models Tier 2'!AE66&lt;2), 'STB Models Tier 2'!AE66*$AE$2,"")</f>
        <v/>
      </c>
      <c r="AF66" s="76" t="str">
        <f>IF(ISBLANK('STB Models Tier 2'!AF66),"",'STB Models Tier 2'!AF66)</f>
        <v/>
      </c>
      <c r="AG66" s="18" t="str">
        <f>IF(ISBLANK('STB Models Tier 2'!AG66),"",'STB Models Tier 2'!AG66)</f>
        <v/>
      </c>
      <c r="AH66" s="18" t="str">
        <f>IF(ISBLANK('STB Models Tier 2'!AH66),"",'STB Models Tier 2'!AH66)</f>
        <v/>
      </c>
      <c r="AI66" s="18" t="str">
        <f>IF(ISBLANK('STB Models Tier 2'!AI66),"",'STB Models Tier 2'!AI66)</f>
        <v/>
      </c>
      <c r="AJ66" s="18" t="str">
        <f>IF(ISBLANK('STB Models Tier 2'!AJ66),"",'STB Models Tier 2'!AJ66)</f>
        <v/>
      </c>
      <c r="AK66" s="18" t="str">
        <f>IF(ISBLANK('STB Models Tier 2'!AK66),"",'STB Models Tier 2'!AK66)</f>
        <v/>
      </c>
      <c r="AN66" s="18" t="str">
        <f>IF(ISBLANK('STB Models Tier 2'!G66),"",IF(ISBLANK('STB Models Tier 2'!H66),0,7+(4-H66)/2))</f>
        <v/>
      </c>
      <c r="AP66" s="18" t="str">
        <f>IF(ISBLANK('STB Models Tier 2'!G66),"",(IF(OR(AND(NOT(ISBLANK('STB Models Tier 2'!H66)),ISBLANK('STB Models Tier 2'!AI66)),AND(NOT(ISBLANK('STB Models Tier 2'!I66)),ISBLANK('STB Models Tier 2'!AJ66)),ISBLANK('STB Models Tier 2'!AH66)),"Incomplete",0.365*('STB Models Tier 2'!AG66*AL66+'STB Models Tier 2'!AH66*AM66+'STB Models Tier 2'!AI66*AN66+'STB Models Tier 2'!AJ66*AO66))))</f>
        <v/>
      </c>
      <c r="AQ66" s="17" t="str">
        <f>IF(ISBLANK('STB Models Tier 2'!G66),"",VLOOKUP(G66,'Tier 2 Allowances'!$A$2:$B$6,2,FALSE)+SUM($J66:$AE66))</f>
        <v/>
      </c>
      <c r="AR66" s="76" t="str">
        <f>IF(ISBLANK('STB Models Tier 2'!G66),"",AQ66+'STB Models Tier 2'!AF66)</f>
        <v/>
      </c>
      <c r="AS66" s="76" t="str">
        <f t="shared" si="0"/>
        <v/>
      </c>
      <c r="AT66" s="111" t="str">
        <f>IF(ISBLANK('STB Models Tier 2'!AP66),"",'STB Models Tier 2'!AP66)</f>
        <v/>
      </c>
    </row>
    <row r="67" spans="1:46" ht="16" x14ac:dyDescent="0.2">
      <c r="A67" s="76" t="str">
        <f>IF(ISBLANK('STB Models Tier 2'!A67),"",'STB Models Tier 2'!A67)</f>
        <v/>
      </c>
      <c r="B67" s="17" t="str">
        <f>IF(ISBLANK('STB Models Tier 2'!B67),"",'STB Models Tier 2'!B67)</f>
        <v/>
      </c>
      <c r="C67" s="17" t="str">
        <f>IF(ISBLANK('STB Models Tier 2'!C67),"",'STB Models Tier 2'!C67)</f>
        <v/>
      </c>
      <c r="D67" s="17" t="str">
        <f>IF(ISBLANK('STB Models Tier 2'!D67),"",'STB Models Tier 2'!D67)</f>
        <v/>
      </c>
      <c r="E67" s="17" t="str">
        <f>IF(ISBLANK('STB Models Tier 2'!E67),"",'STB Models Tier 2'!E67)</f>
        <v/>
      </c>
      <c r="F67" s="17" t="str">
        <f>IF(ISBLANK('STB Models Tier 2'!F67),"",'STB Models Tier 2'!F67)</f>
        <v/>
      </c>
      <c r="G67" s="17" t="str">
        <f>IF(ISBLANK('STB Models Tier 2'!G67),"",'STB Models Tier 2'!G67)</f>
        <v/>
      </c>
      <c r="H67" s="17" t="str">
        <f>IF(ISBLANK('STB Models Tier 2'!H67),"",'STB Models Tier 2'!H67)</f>
        <v/>
      </c>
      <c r="I67" s="17" t="str">
        <f>IF(ISBLANK('STB Models Tier 2'!I67),"",'STB Models Tier 2'!I67)</f>
        <v/>
      </c>
      <c r="J67" s="17" t="str">
        <f>IF(AND(NOT(ISBLANK('STB Models Tier 2'!J67)),NOT(ISBLANK(VLOOKUP($G67,'Tier 2 Allowances'!$A$2:$X$6,3,FALSE))),'STB Models Tier 2'!J67&lt;3), 'STB Models Tier 2'!J67*$J$2,"")</f>
        <v/>
      </c>
      <c r="K67" s="17" t="str">
        <f>IF(AND(NOT(ISBLANK('STB Models Tier 2'!K67)),NOT(ISBLANK(VLOOKUP($G67,'Tier 2 Allowances'!$A$2:$X$6,4,FALSE))),'STB Models Tier 2'!K67&lt;3), 'STB Models Tier 2'!K67*$K$2,"")</f>
        <v/>
      </c>
      <c r="L67" s="17" t="str">
        <f>IF(AND(NOT(ISBLANK('STB Models Tier 2'!L67)),NOT(ISBLANK(VLOOKUP($G67,'Tier 2 Allowances'!$A$2:$X$6,5,FALSE))),'STB Models Tier 2'!L67&lt;2), 'STB Models Tier 2'!L67*$L$2,"")</f>
        <v/>
      </c>
      <c r="M67" s="17" t="str">
        <f>IF(AND(NOT(ISBLANK('STB Models Tier 2'!M67)),OR('STB Models Tier 2'!N67=0,ISBLANK('STB Models Tier 2'!N67)),NOT(ISBLANK(VLOOKUP($G67,'Tier 2 Allowances'!$A$2:$X$6,6,FALSE))),'STB Models Tier 2'!M67&lt;2), 'STB Models Tier 2'!M67*$M$2,"")</f>
        <v/>
      </c>
      <c r="N67" s="17"/>
      <c r="O67" s="17" t="str">
        <f>IF(AND(NOT(ISBLANK('STB Models Tier 2'!O67)),NOT(ISBLANK(VLOOKUP($G67,'Tier 2 Allowances'!$A$2:$X$6,8,FALSE))),'STB Models Tier 2'!O67&lt;2), 'STB Models Tier 2'!O67*$O$2,"")</f>
        <v/>
      </c>
      <c r="P67" s="17" t="str">
        <f>IF(AND(NOT(ISBLANK('STB Models Tier 2'!P67)),OR(ISBLANK('STB Models Tier 2'!S67),'STB Models Tier 2'!S67=0),NOT(ISBLANK(VLOOKUP($G67,'Tier 2 Allowances'!$A$2:$X$6,9,FALSE))),'STB Models Tier 2'!P67&lt;2), 'STB Models Tier 2'!P67*$P$2,"")</f>
        <v/>
      </c>
      <c r="Q67" s="17" t="str">
        <f>IF(AND(NOT(ISBLANK('STB Models Tier 2'!Q67)),NOT(ISBLANK(VLOOKUP($G67,'Tier 2 Allowances'!$A$2:$X$6,10,FALSE))),'STB Models Tier 2'!Q67&lt;2), 'STB Models Tier 2'!Q67*$Q$2,"")</f>
        <v/>
      </c>
      <c r="R67" s="17" t="str">
        <f>IF(AND(NOT(ISBLANK('STB Models Tier 2'!R67)),OR(ISBLANK('STB Models Tier 2'!S67),'STB Models Tier 2'!S67=0),NOT(ISBLANK(VLOOKUP($G67,'Tier 2 Allowances'!$A$2:$X$6,11,FALSE))),'STB Models Tier 2'!R67&lt;2), 'STB Models Tier 2'!R67*$R$2,"")</f>
        <v/>
      </c>
      <c r="S67" s="17" t="str">
        <f>IF(AND(NOT(ISBLANK('STB Models Tier 2'!S67)),NOT(ISBLANK(VLOOKUP($G67,'Tier 2 Allowances'!$A$2:$X$6,12,FALSE))),'STB Models Tier 2'!S67&lt;2), 'STB Models Tier 2'!S67*$S$2,"")</f>
        <v/>
      </c>
      <c r="T67" s="17" t="str">
        <f>IF(AND(NOT(ISBLANK('STB Models Tier 2'!T67)),NOT(ISBLANK(VLOOKUP($G67,'Tier 2 Allowances'!$A$2:$X$6,13,FALSE))),'STB Models Tier 2'!T67&lt;2), 'STB Models Tier 2'!T67*$T$2,"")</f>
        <v/>
      </c>
      <c r="U67" s="17" t="str">
        <f>IF(AND(NOT(ISBLANK('STB Models Tier 2'!U67)),NOT(ISBLANK(VLOOKUP($G67,'Tier 2 Allowances'!$A$2:$X$6,14,FALSE))),'STB Models Tier 2'!U67&lt;2), 'STB Models Tier 2'!U67*$U$2,"")</f>
        <v/>
      </c>
      <c r="V67" s="17" t="str">
        <f>IF(AND(NOT(ISBLANK('STB Models Tier 2'!V67)),NOT(ISBLANK(VLOOKUP($G67,'Tier 2 Allowances'!$A$2:$X$6,15,FALSE))),'STB Models Tier 2'!V67&lt;2), 'STB Models Tier 2'!V67*$V$2,"")</f>
        <v/>
      </c>
      <c r="W67" s="17" t="str">
        <f>IF(AND(NOT(ISBLANK('STB Models Tier 2'!W67)),NOT(ISBLANK(VLOOKUP($G67,'Tier 2 Allowances'!$A$2:$X$6,16,FALSE))),'STB Models Tier 2'!W67&lt;6), 'STB Models Tier 2'!W67*$W$2,"")</f>
        <v/>
      </c>
      <c r="X67" s="17" t="str">
        <f>IF(AND(NOT(ISBLANK('STB Models Tier 2'!X67)),NOT(ISBLANK(VLOOKUP($G67,'Tier 2 Allowances'!$A$2:$X$6,17,FALSE))),'STB Models Tier 2'!X67&lt;2), 'STB Models Tier 2'!X67*$X$2,"")</f>
        <v/>
      </c>
      <c r="Y67" s="17" t="str">
        <f>IF(AND(NOT(ISBLANK('STB Models Tier 2'!Y67)),NOT(ISBLANK(VLOOKUP($G67,'Tier 2 Allowances'!$A$2:$X$6,18,FALSE))),'STB Models Tier 2'!Y67&lt;11), 'STB Models Tier 2'!Y67*$Y$2,"")</f>
        <v/>
      </c>
      <c r="Z67" s="17" t="str">
        <f>IF(AND(NOT(ISBLANK('STB Models Tier 2'!Z67)),NOT(ISBLANK(VLOOKUP($G67,'Tier 2 Allowances'!$A$2:$X$6,19,FALSE))),'STB Models Tier 2'!Z67&lt;11), 'STB Models Tier 2'!Z67*$Z$2,"")</f>
        <v/>
      </c>
      <c r="AA67" s="17" t="str">
        <f>IF(AND(NOT(ISBLANK('STB Models Tier 2'!AA67)),OR(ISBLANK('STB Models Tier 2'!AB67),'STB Models Tier 2'!AB67=0),NOT(ISBLANK(VLOOKUP($G67,'Tier 2 Allowances'!$A$2:$X$6,20,FALSE))),'STB Models Tier 2'!AA67&lt;2), 'STB Models Tier 2'!AA67*$AA$2,"")</f>
        <v/>
      </c>
      <c r="AB67" s="17" t="str">
        <f>IF(AND(NOT(ISBLANK('STB Models Tier 2'!AB67)),NOT(ISBLANK(VLOOKUP($G67,'Tier 2 Allowances'!$A$2:$X$6,21,FALSE))),'STB Models Tier 2'!AB67&lt;2), 'STB Models Tier 2'!AB67*$AB$2,"")</f>
        <v/>
      </c>
      <c r="AC67" s="17" t="str">
        <f>IF(AND(NOT(ISBLANK('STB Models Tier 2'!AC67)),NOT(ISBLANK(VLOOKUP($G67,'Tier 2 Allowances'!$A$2:$X$6,22,FALSE))),'STB Models Tier 2'!AC67&lt;2), 'STB Models Tier 2'!AC67*$AC$2,"")</f>
        <v/>
      </c>
      <c r="AD67" s="17" t="str">
        <f>IF(AND(NOT(ISBLANK('STB Models Tier 2'!AD67)),NOT(ISBLANK(VLOOKUP($G67,'Tier 2 Allowances'!$A$2:$X$6,23,FALSE))),'STB Models Tier 2'!AD67&lt;2), 'STB Models Tier 2'!AD67*$AD$2,"")</f>
        <v/>
      </c>
      <c r="AE67" s="17" t="str">
        <f>IF(AND(NOT(ISBLANK('STB Models Tier 2'!AE67)),NOT(ISBLANK(VLOOKUP($G67,'Tier 2 Allowances'!$A$2:$X$6,24,FALSE))),'STB Models Tier 2'!AE67&lt;2), 'STB Models Tier 2'!AE67*$AE$2,"")</f>
        <v/>
      </c>
      <c r="AF67" s="76" t="str">
        <f>IF(ISBLANK('STB Models Tier 2'!AF67),"",'STB Models Tier 2'!AF67)</f>
        <v/>
      </c>
      <c r="AG67" s="18" t="str">
        <f>IF(ISBLANK('STB Models Tier 2'!AG67),"",'STB Models Tier 2'!AG67)</f>
        <v/>
      </c>
      <c r="AH67" s="18" t="str">
        <f>IF(ISBLANK('STB Models Tier 2'!AH67),"",'STB Models Tier 2'!AH67)</f>
        <v/>
      </c>
      <c r="AI67" s="18" t="str">
        <f>IF(ISBLANK('STB Models Tier 2'!AI67),"",'STB Models Tier 2'!AI67)</f>
        <v/>
      </c>
      <c r="AJ67" s="18" t="str">
        <f>IF(ISBLANK('STB Models Tier 2'!AJ67),"",'STB Models Tier 2'!AJ67)</f>
        <v/>
      </c>
      <c r="AK67" s="18" t="str">
        <f>IF(ISBLANK('STB Models Tier 2'!AK67),"",'STB Models Tier 2'!AK67)</f>
        <v/>
      </c>
      <c r="AN67" s="18" t="str">
        <f>IF(ISBLANK('STB Models Tier 2'!G67),"",IF(ISBLANK('STB Models Tier 2'!H67),0,7+(4-H67)/2))</f>
        <v/>
      </c>
      <c r="AP67" s="18" t="str">
        <f>IF(ISBLANK('STB Models Tier 2'!G67),"",(IF(OR(AND(NOT(ISBLANK('STB Models Tier 2'!H67)),ISBLANK('STB Models Tier 2'!AI67)),AND(NOT(ISBLANK('STB Models Tier 2'!I67)),ISBLANK('STB Models Tier 2'!AJ67)),ISBLANK('STB Models Tier 2'!AH67)),"Incomplete",0.365*('STB Models Tier 2'!AG67*AL67+'STB Models Tier 2'!AH67*AM67+'STB Models Tier 2'!AI67*AN67+'STB Models Tier 2'!AJ67*AO67))))</f>
        <v/>
      </c>
      <c r="AQ67" s="17" t="str">
        <f>IF(ISBLANK('STB Models Tier 2'!G67),"",VLOOKUP(G67,'Tier 2 Allowances'!$A$2:$B$6,2,FALSE)+SUM($J67:$AE67))</f>
        <v/>
      </c>
      <c r="AR67" s="76" t="str">
        <f>IF(ISBLANK('STB Models Tier 2'!G67),"",AQ67+'STB Models Tier 2'!AF67)</f>
        <v/>
      </c>
      <c r="AS67" s="76" t="str">
        <f t="shared" si="0"/>
        <v/>
      </c>
      <c r="AT67" s="111" t="str">
        <f>IF(ISBLANK('STB Models Tier 2'!AP67),"",'STB Models Tier 2'!AP67)</f>
        <v/>
      </c>
    </row>
    <row r="68" spans="1:46" ht="16" x14ac:dyDescent="0.2">
      <c r="A68" s="76" t="str">
        <f>IF(ISBLANK('STB Models Tier 2'!A68),"",'STB Models Tier 2'!A68)</f>
        <v/>
      </c>
      <c r="B68" s="17" t="str">
        <f>IF(ISBLANK('STB Models Tier 2'!B68),"",'STB Models Tier 2'!B68)</f>
        <v/>
      </c>
      <c r="C68" s="17" t="str">
        <f>IF(ISBLANK('STB Models Tier 2'!C68),"",'STB Models Tier 2'!C68)</f>
        <v/>
      </c>
      <c r="D68" s="17" t="str">
        <f>IF(ISBLANK('STB Models Tier 2'!D68),"",'STB Models Tier 2'!D68)</f>
        <v/>
      </c>
      <c r="E68" s="17" t="str">
        <f>IF(ISBLANK('STB Models Tier 2'!E68),"",'STB Models Tier 2'!E68)</f>
        <v/>
      </c>
      <c r="F68" s="17" t="str">
        <f>IF(ISBLANK('STB Models Tier 2'!F68),"",'STB Models Tier 2'!F68)</f>
        <v/>
      </c>
      <c r="G68" s="17" t="str">
        <f>IF(ISBLANK('STB Models Tier 2'!G68),"",'STB Models Tier 2'!G68)</f>
        <v/>
      </c>
      <c r="H68" s="17" t="str">
        <f>IF(ISBLANK('STB Models Tier 2'!H68),"",'STB Models Tier 2'!H68)</f>
        <v/>
      </c>
      <c r="I68" s="17" t="str">
        <f>IF(ISBLANK('STB Models Tier 2'!I68),"",'STB Models Tier 2'!I68)</f>
        <v/>
      </c>
      <c r="J68" s="17" t="str">
        <f>IF(AND(NOT(ISBLANK('STB Models Tier 2'!J68)),NOT(ISBLANK(VLOOKUP($G68,'Tier 2 Allowances'!$A$2:$X$6,3,FALSE))),'STB Models Tier 2'!J68&lt;3), 'STB Models Tier 2'!J68*$J$2,"")</f>
        <v/>
      </c>
      <c r="K68" s="17" t="str">
        <f>IF(AND(NOT(ISBLANK('STB Models Tier 2'!K68)),NOT(ISBLANK(VLOOKUP($G68,'Tier 2 Allowances'!$A$2:$X$6,4,FALSE))),'STB Models Tier 2'!K68&lt;3), 'STB Models Tier 2'!K68*$K$2,"")</f>
        <v/>
      </c>
      <c r="L68" s="17" t="str">
        <f>IF(AND(NOT(ISBLANK('STB Models Tier 2'!L68)),NOT(ISBLANK(VLOOKUP($G68,'Tier 2 Allowances'!$A$2:$X$6,5,FALSE))),'STB Models Tier 2'!L68&lt;2), 'STB Models Tier 2'!L68*$L$2,"")</f>
        <v/>
      </c>
      <c r="M68" s="17" t="str">
        <f>IF(AND(NOT(ISBLANK('STB Models Tier 2'!M68)),OR('STB Models Tier 2'!N68=0,ISBLANK('STB Models Tier 2'!N68)),NOT(ISBLANK(VLOOKUP($G68,'Tier 2 Allowances'!$A$2:$X$6,6,FALSE))),'STB Models Tier 2'!M68&lt;2), 'STB Models Tier 2'!M68*$M$2,"")</f>
        <v/>
      </c>
      <c r="N68" s="17"/>
      <c r="O68" s="17" t="str">
        <f>IF(AND(NOT(ISBLANK('STB Models Tier 2'!O68)),NOT(ISBLANK(VLOOKUP($G68,'Tier 2 Allowances'!$A$2:$X$6,8,FALSE))),'STB Models Tier 2'!O68&lt;2), 'STB Models Tier 2'!O68*$O$2,"")</f>
        <v/>
      </c>
      <c r="P68" s="17" t="str">
        <f>IF(AND(NOT(ISBLANK('STB Models Tier 2'!P68)),OR(ISBLANK('STB Models Tier 2'!S68),'STB Models Tier 2'!S68=0),NOT(ISBLANK(VLOOKUP($G68,'Tier 2 Allowances'!$A$2:$X$6,9,FALSE))),'STB Models Tier 2'!P68&lt;2), 'STB Models Tier 2'!P68*$P$2,"")</f>
        <v/>
      </c>
      <c r="Q68" s="17" t="str">
        <f>IF(AND(NOT(ISBLANK('STB Models Tier 2'!Q68)),NOT(ISBLANK(VLOOKUP($G68,'Tier 2 Allowances'!$A$2:$X$6,10,FALSE))),'STB Models Tier 2'!Q68&lt;2), 'STB Models Tier 2'!Q68*$Q$2,"")</f>
        <v/>
      </c>
      <c r="R68" s="17" t="str">
        <f>IF(AND(NOT(ISBLANK('STB Models Tier 2'!R68)),OR(ISBLANK('STB Models Tier 2'!S68),'STB Models Tier 2'!S68=0),NOT(ISBLANK(VLOOKUP($G68,'Tier 2 Allowances'!$A$2:$X$6,11,FALSE))),'STB Models Tier 2'!R68&lt;2), 'STB Models Tier 2'!R68*$R$2,"")</f>
        <v/>
      </c>
      <c r="S68" s="17" t="str">
        <f>IF(AND(NOT(ISBLANK('STB Models Tier 2'!S68)),NOT(ISBLANK(VLOOKUP($G68,'Tier 2 Allowances'!$A$2:$X$6,12,FALSE))),'STB Models Tier 2'!S68&lt;2), 'STB Models Tier 2'!S68*$S$2,"")</f>
        <v/>
      </c>
      <c r="T68" s="17" t="str">
        <f>IF(AND(NOT(ISBLANK('STB Models Tier 2'!T68)),NOT(ISBLANK(VLOOKUP($G68,'Tier 2 Allowances'!$A$2:$X$6,13,FALSE))),'STB Models Tier 2'!T68&lt;2), 'STB Models Tier 2'!T68*$T$2,"")</f>
        <v/>
      </c>
      <c r="U68" s="17" t="str">
        <f>IF(AND(NOT(ISBLANK('STB Models Tier 2'!U68)),NOT(ISBLANK(VLOOKUP($G68,'Tier 2 Allowances'!$A$2:$X$6,14,FALSE))),'STB Models Tier 2'!U68&lt;2), 'STB Models Tier 2'!U68*$U$2,"")</f>
        <v/>
      </c>
      <c r="V68" s="17" t="str">
        <f>IF(AND(NOT(ISBLANK('STB Models Tier 2'!V68)),NOT(ISBLANK(VLOOKUP($G68,'Tier 2 Allowances'!$A$2:$X$6,15,FALSE))),'STB Models Tier 2'!V68&lt;2), 'STB Models Tier 2'!V68*$V$2,"")</f>
        <v/>
      </c>
      <c r="W68" s="17" t="str">
        <f>IF(AND(NOT(ISBLANK('STB Models Tier 2'!W68)),NOT(ISBLANK(VLOOKUP($G68,'Tier 2 Allowances'!$A$2:$X$6,16,FALSE))),'STB Models Tier 2'!W68&lt;6), 'STB Models Tier 2'!W68*$W$2,"")</f>
        <v/>
      </c>
      <c r="X68" s="17" t="str">
        <f>IF(AND(NOT(ISBLANK('STB Models Tier 2'!X68)),NOT(ISBLANK(VLOOKUP($G68,'Tier 2 Allowances'!$A$2:$X$6,17,FALSE))),'STB Models Tier 2'!X68&lt;2), 'STB Models Tier 2'!X68*$X$2,"")</f>
        <v/>
      </c>
      <c r="Y68" s="17" t="str">
        <f>IF(AND(NOT(ISBLANK('STB Models Tier 2'!Y68)),NOT(ISBLANK(VLOOKUP($G68,'Tier 2 Allowances'!$A$2:$X$6,18,FALSE))),'STB Models Tier 2'!Y68&lt;11), 'STB Models Tier 2'!Y68*$Y$2,"")</f>
        <v/>
      </c>
      <c r="Z68" s="17" t="str">
        <f>IF(AND(NOT(ISBLANK('STB Models Tier 2'!Z68)),NOT(ISBLANK(VLOOKUP($G68,'Tier 2 Allowances'!$A$2:$X$6,19,FALSE))),'STB Models Tier 2'!Z68&lt;11), 'STB Models Tier 2'!Z68*$Z$2,"")</f>
        <v/>
      </c>
      <c r="AA68" s="17" t="str">
        <f>IF(AND(NOT(ISBLANK('STB Models Tier 2'!AA68)),OR(ISBLANK('STB Models Tier 2'!AB68),'STB Models Tier 2'!AB68=0),NOT(ISBLANK(VLOOKUP($G68,'Tier 2 Allowances'!$A$2:$X$6,20,FALSE))),'STB Models Tier 2'!AA68&lt;2), 'STB Models Tier 2'!AA68*$AA$2,"")</f>
        <v/>
      </c>
      <c r="AB68" s="17" t="str">
        <f>IF(AND(NOT(ISBLANK('STB Models Tier 2'!AB68)),NOT(ISBLANK(VLOOKUP($G68,'Tier 2 Allowances'!$A$2:$X$6,21,FALSE))),'STB Models Tier 2'!AB68&lt;2), 'STB Models Tier 2'!AB68*$AB$2,"")</f>
        <v/>
      </c>
      <c r="AC68" s="17" t="str">
        <f>IF(AND(NOT(ISBLANK('STB Models Tier 2'!AC68)),NOT(ISBLANK(VLOOKUP($G68,'Tier 2 Allowances'!$A$2:$X$6,22,FALSE))),'STB Models Tier 2'!AC68&lt;2), 'STB Models Tier 2'!AC68*$AC$2,"")</f>
        <v/>
      </c>
      <c r="AD68" s="17" t="str">
        <f>IF(AND(NOT(ISBLANK('STB Models Tier 2'!AD68)),NOT(ISBLANK(VLOOKUP($G68,'Tier 2 Allowances'!$A$2:$X$6,23,FALSE))),'STB Models Tier 2'!AD68&lt;2), 'STB Models Tier 2'!AD68*$AD$2,"")</f>
        <v/>
      </c>
      <c r="AE68" s="17" t="str">
        <f>IF(AND(NOT(ISBLANK('STB Models Tier 2'!AE68)),NOT(ISBLANK(VLOOKUP($G68,'Tier 2 Allowances'!$A$2:$X$6,24,FALSE))),'STB Models Tier 2'!AE68&lt;2), 'STB Models Tier 2'!AE68*$AE$2,"")</f>
        <v/>
      </c>
      <c r="AF68" s="76" t="str">
        <f>IF(ISBLANK('STB Models Tier 2'!AF68),"",'STB Models Tier 2'!AF68)</f>
        <v/>
      </c>
      <c r="AG68" s="18" t="str">
        <f>IF(ISBLANK('STB Models Tier 2'!AG68),"",'STB Models Tier 2'!AG68)</f>
        <v/>
      </c>
      <c r="AH68" s="18" t="str">
        <f>IF(ISBLANK('STB Models Tier 2'!AH68),"",'STB Models Tier 2'!AH68)</f>
        <v/>
      </c>
      <c r="AI68" s="18" t="str">
        <f>IF(ISBLANK('STB Models Tier 2'!AI68),"",'STB Models Tier 2'!AI68)</f>
        <v/>
      </c>
      <c r="AJ68" s="18" t="str">
        <f>IF(ISBLANK('STB Models Tier 2'!AJ68),"",'STB Models Tier 2'!AJ68)</f>
        <v/>
      </c>
      <c r="AK68" s="18" t="str">
        <f>IF(ISBLANK('STB Models Tier 2'!AK68),"",'STB Models Tier 2'!AK68)</f>
        <v/>
      </c>
      <c r="AN68" s="18" t="str">
        <f>IF(ISBLANK('STB Models Tier 2'!G68),"",IF(ISBLANK('STB Models Tier 2'!H68),0,7+(4-H68)/2))</f>
        <v/>
      </c>
      <c r="AP68" s="18" t="str">
        <f>IF(ISBLANK('STB Models Tier 2'!G68),"",(IF(OR(AND(NOT(ISBLANK('STB Models Tier 2'!H68)),ISBLANK('STB Models Tier 2'!AI68)),AND(NOT(ISBLANK('STB Models Tier 2'!I68)),ISBLANK('STB Models Tier 2'!AJ68)),ISBLANK('STB Models Tier 2'!AH68)),"Incomplete",0.365*('STB Models Tier 2'!AG68*AL68+'STB Models Tier 2'!AH68*AM68+'STB Models Tier 2'!AI68*AN68+'STB Models Tier 2'!AJ68*AO68))))</f>
        <v/>
      </c>
      <c r="AQ68" s="17" t="str">
        <f>IF(ISBLANK('STB Models Tier 2'!G68),"",VLOOKUP(G68,'Tier 2 Allowances'!$A$2:$B$6,2,FALSE)+SUM($J68:$AE68))</f>
        <v/>
      </c>
      <c r="AR68" s="76" t="str">
        <f>IF(ISBLANK('STB Models Tier 2'!G68),"",AQ68+'STB Models Tier 2'!AF68)</f>
        <v/>
      </c>
      <c r="AS68" s="76" t="str">
        <f t="shared" si="0"/>
        <v/>
      </c>
      <c r="AT68" s="111" t="str">
        <f>IF(ISBLANK('STB Models Tier 2'!AP68),"",'STB Models Tier 2'!AP68)</f>
        <v/>
      </c>
    </row>
    <row r="69" spans="1:46" ht="16" x14ac:dyDescent="0.2">
      <c r="A69" s="76" t="str">
        <f>IF(ISBLANK('STB Models Tier 2'!A69),"",'STB Models Tier 2'!A69)</f>
        <v/>
      </c>
      <c r="B69" s="17" t="str">
        <f>IF(ISBLANK('STB Models Tier 2'!B69),"",'STB Models Tier 2'!B69)</f>
        <v/>
      </c>
      <c r="C69" s="17" t="str">
        <f>IF(ISBLANK('STB Models Tier 2'!C69),"",'STB Models Tier 2'!C69)</f>
        <v/>
      </c>
      <c r="D69" s="17" t="str">
        <f>IF(ISBLANK('STB Models Tier 2'!D69),"",'STB Models Tier 2'!D69)</f>
        <v/>
      </c>
      <c r="E69" s="17" t="str">
        <f>IF(ISBLANK('STB Models Tier 2'!E69),"",'STB Models Tier 2'!E69)</f>
        <v/>
      </c>
      <c r="F69" s="17" t="str">
        <f>IF(ISBLANK('STB Models Tier 2'!F69),"",'STB Models Tier 2'!F69)</f>
        <v/>
      </c>
      <c r="G69" s="17" t="str">
        <f>IF(ISBLANK('STB Models Tier 2'!G69),"",'STB Models Tier 2'!G69)</f>
        <v/>
      </c>
      <c r="H69" s="17" t="str">
        <f>IF(ISBLANK('STB Models Tier 2'!H69),"",'STB Models Tier 2'!H69)</f>
        <v/>
      </c>
      <c r="I69" s="17" t="str">
        <f>IF(ISBLANK('STB Models Tier 2'!I69),"",'STB Models Tier 2'!I69)</f>
        <v/>
      </c>
      <c r="J69" s="17" t="str">
        <f>IF(AND(NOT(ISBLANK('STB Models Tier 2'!J69)),NOT(ISBLANK(VLOOKUP($G69,'Tier 2 Allowances'!$A$2:$X$6,3,FALSE))),'STB Models Tier 2'!J69&lt;3), 'STB Models Tier 2'!J69*$J$2,"")</f>
        <v/>
      </c>
      <c r="K69" s="17" t="str">
        <f>IF(AND(NOT(ISBLANK('STB Models Tier 2'!K69)),NOT(ISBLANK(VLOOKUP($G69,'Tier 2 Allowances'!$A$2:$X$6,4,FALSE))),'STB Models Tier 2'!K69&lt;3), 'STB Models Tier 2'!K69*$K$2,"")</f>
        <v/>
      </c>
      <c r="L69" s="17" t="str">
        <f>IF(AND(NOT(ISBLANK('STB Models Tier 2'!L69)),NOT(ISBLANK(VLOOKUP($G69,'Tier 2 Allowances'!$A$2:$X$6,5,FALSE))),'STB Models Tier 2'!L69&lt;2), 'STB Models Tier 2'!L69*$L$2,"")</f>
        <v/>
      </c>
      <c r="M69" s="17" t="str">
        <f>IF(AND(NOT(ISBLANK('STB Models Tier 2'!M69)),OR('STB Models Tier 2'!N69=0,ISBLANK('STB Models Tier 2'!N69)),NOT(ISBLANK(VLOOKUP($G69,'Tier 2 Allowances'!$A$2:$X$6,6,FALSE))),'STB Models Tier 2'!M69&lt;2), 'STB Models Tier 2'!M69*$M$2,"")</f>
        <v/>
      </c>
      <c r="N69" s="17"/>
      <c r="O69" s="17" t="str">
        <f>IF(AND(NOT(ISBLANK('STB Models Tier 2'!O69)),NOT(ISBLANK(VLOOKUP($G69,'Tier 2 Allowances'!$A$2:$X$6,8,FALSE))),'STB Models Tier 2'!O69&lt;2), 'STB Models Tier 2'!O69*$O$2,"")</f>
        <v/>
      </c>
      <c r="P69" s="17" t="str">
        <f>IF(AND(NOT(ISBLANK('STB Models Tier 2'!P69)),OR(ISBLANK('STB Models Tier 2'!S69),'STB Models Tier 2'!S69=0),NOT(ISBLANK(VLOOKUP($G69,'Tier 2 Allowances'!$A$2:$X$6,9,FALSE))),'STB Models Tier 2'!P69&lt;2), 'STB Models Tier 2'!P69*$P$2,"")</f>
        <v/>
      </c>
      <c r="Q69" s="17" t="str">
        <f>IF(AND(NOT(ISBLANK('STB Models Tier 2'!Q69)),NOT(ISBLANK(VLOOKUP($G69,'Tier 2 Allowances'!$A$2:$X$6,10,FALSE))),'STB Models Tier 2'!Q69&lt;2), 'STB Models Tier 2'!Q69*$Q$2,"")</f>
        <v/>
      </c>
      <c r="R69" s="17" t="str">
        <f>IF(AND(NOT(ISBLANK('STB Models Tier 2'!R69)),OR(ISBLANK('STB Models Tier 2'!S69),'STB Models Tier 2'!S69=0),NOT(ISBLANK(VLOOKUP($G69,'Tier 2 Allowances'!$A$2:$X$6,11,FALSE))),'STB Models Tier 2'!R69&lt;2), 'STB Models Tier 2'!R69*$R$2,"")</f>
        <v/>
      </c>
      <c r="S69" s="17" t="str">
        <f>IF(AND(NOT(ISBLANK('STB Models Tier 2'!S69)),NOT(ISBLANK(VLOOKUP($G69,'Tier 2 Allowances'!$A$2:$X$6,12,FALSE))),'STB Models Tier 2'!S69&lt;2), 'STB Models Tier 2'!S69*$S$2,"")</f>
        <v/>
      </c>
      <c r="T69" s="17" t="str">
        <f>IF(AND(NOT(ISBLANK('STB Models Tier 2'!T69)),NOT(ISBLANK(VLOOKUP($G69,'Tier 2 Allowances'!$A$2:$X$6,13,FALSE))),'STB Models Tier 2'!T69&lt;2), 'STB Models Tier 2'!T69*$T$2,"")</f>
        <v/>
      </c>
      <c r="U69" s="17" t="str">
        <f>IF(AND(NOT(ISBLANK('STB Models Tier 2'!U69)),NOT(ISBLANK(VLOOKUP($G69,'Tier 2 Allowances'!$A$2:$X$6,14,FALSE))),'STB Models Tier 2'!U69&lt;2), 'STB Models Tier 2'!U69*$U$2,"")</f>
        <v/>
      </c>
      <c r="V69" s="17" t="str">
        <f>IF(AND(NOT(ISBLANK('STB Models Tier 2'!V69)),NOT(ISBLANK(VLOOKUP($G69,'Tier 2 Allowances'!$A$2:$X$6,15,FALSE))),'STB Models Tier 2'!V69&lt;2), 'STB Models Tier 2'!V69*$V$2,"")</f>
        <v/>
      </c>
      <c r="W69" s="17" t="str">
        <f>IF(AND(NOT(ISBLANK('STB Models Tier 2'!W69)),NOT(ISBLANK(VLOOKUP($G69,'Tier 2 Allowances'!$A$2:$X$6,16,FALSE))),'STB Models Tier 2'!W69&lt;6), 'STB Models Tier 2'!W69*$W$2,"")</f>
        <v/>
      </c>
      <c r="X69" s="17" t="str">
        <f>IF(AND(NOT(ISBLANK('STB Models Tier 2'!X69)),NOT(ISBLANK(VLOOKUP($G69,'Tier 2 Allowances'!$A$2:$X$6,17,FALSE))),'STB Models Tier 2'!X69&lt;2), 'STB Models Tier 2'!X69*$X$2,"")</f>
        <v/>
      </c>
      <c r="Y69" s="17" t="str">
        <f>IF(AND(NOT(ISBLANK('STB Models Tier 2'!Y69)),NOT(ISBLANK(VLOOKUP($G69,'Tier 2 Allowances'!$A$2:$X$6,18,FALSE))),'STB Models Tier 2'!Y69&lt;11), 'STB Models Tier 2'!Y69*$Y$2,"")</f>
        <v/>
      </c>
      <c r="Z69" s="17" t="str">
        <f>IF(AND(NOT(ISBLANK('STB Models Tier 2'!Z69)),NOT(ISBLANK(VLOOKUP($G69,'Tier 2 Allowances'!$A$2:$X$6,19,FALSE))),'STB Models Tier 2'!Z69&lt;11), 'STB Models Tier 2'!Z69*$Z$2,"")</f>
        <v/>
      </c>
      <c r="AA69" s="17" t="str">
        <f>IF(AND(NOT(ISBLANK('STB Models Tier 2'!AA69)),OR(ISBLANK('STB Models Tier 2'!AB69),'STB Models Tier 2'!AB69=0),NOT(ISBLANK(VLOOKUP($G69,'Tier 2 Allowances'!$A$2:$X$6,20,FALSE))),'STB Models Tier 2'!AA69&lt;2), 'STB Models Tier 2'!AA69*$AA$2,"")</f>
        <v/>
      </c>
      <c r="AB69" s="17" t="str">
        <f>IF(AND(NOT(ISBLANK('STB Models Tier 2'!AB69)),NOT(ISBLANK(VLOOKUP($G69,'Tier 2 Allowances'!$A$2:$X$6,21,FALSE))),'STB Models Tier 2'!AB69&lt;2), 'STB Models Tier 2'!AB69*$AB$2,"")</f>
        <v/>
      </c>
      <c r="AC69" s="17" t="str">
        <f>IF(AND(NOT(ISBLANK('STB Models Tier 2'!AC69)),NOT(ISBLANK(VLOOKUP($G69,'Tier 2 Allowances'!$A$2:$X$6,22,FALSE))),'STB Models Tier 2'!AC69&lt;2), 'STB Models Tier 2'!AC69*$AC$2,"")</f>
        <v/>
      </c>
      <c r="AD69" s="17" t="str">
        <f>IF(AND(NOT(ISBLANK('STB Models Tier 2'!AD69)),NOT(ISBLANK(VLOOKUP($G69,'Tier 2 Allowances'!$A$2:$X$6,23,FALSE))),'STB Models Tier 2'!AD69&lt;2), 'STB Models Tier 2'!AD69*$AD$2,"")</f>
        <v/>
      </c>
      <c r="AE69" s="17" t="str">
        <f>IF(AND(NOT(ISBLANK('STB Models Tier 2'!AE69)),NOT(ISBLANK(VLOOKUP($G69,'Tier 2 Allowances'!$A$2:$X$6,24,FALSE))),'STB Models Tier 2'!AE69&lt;2), 'STB Models Tier 2'!AE69*$AE$2,"")</f>
        <v/>
      </c>
      <c r="AF69" s="76" t="str">
        <f>IF(ISBLANK('STB Models Tier 2'!AF69),"",'STB Models Tier 2'!AF69)</f>
        <v/>
      </c>
      <c r="AG69" s="18" t="str">
        <f>IF(ISBLANK('STB Models Tier 2'!AG69),"",'STB Models Tier 2'!AG69)</f>
        <v/>
      </c>
      <c r="AH69" s="18" t="str">
        <f>IF(ISBLANK('STB Models Tier 2'!AH69),"",'STB Models Tier 2'!AH69)</f>
        <v/>
      </c>
      <c r="AI69" s="18" t="str">
        <f>IF(ISBLANK('STB Models Tier 2'!AI69),"",'STB Models Tier 2'!AI69)</f>
        <v/>
      </c>
      <c r="AJ69" s="18" t="str">
        <f>IF(ISBLANK('STB Models Tier 2'!AJ69),"",'STB Models Tier 2'!AJ69)</f>
        <v/>
      </c>
      <c r="AK69" s="18" t="str">
        <f>IF(ISBLANK('STB Models Tier 2'!AK69),"",'STB Models Tier 2'!AK69)</f>
        <v/>
      </c>
      <c r="AP69" s="18" t="str">
        <f>IF(ISBLANK('STB Models Tier 2'!G69),"",(IF(OR(AND(NOT(ISBLANK('STB Models Tier 2'!H69)),ISBLANK('STB Models Tier 2'!AI69)),AND(NOT(ISBLANK('STB Models Tier 2'!I69)),ISBLANK('STB Models Tier 2'!AJ69)),ISBLANK('STB Models Tier 2'!AH69)),"Incomplete",0.365*('STB Models Tier 2'!AG69*AL69+'STB Models Tier 2'!AH69*AM69+'STB Models Tier 2'!AI69*AN69+'STB Models Tier 2'!AJ69*AO69))))</f>
        <v/>
      </c>
      <c r="AQ69" s="17" t="str">
        <f>IF(ISBLANK('STB Models Tier 2'!G69),"",VLOOKUP(G69,'Tier 2 Allowances'!$A$2:$B$6,2,FALSE)+SUM($J69:$AE69))</f>
        <v/>
      </c>
      <c r="AR69" s="76" t="str">
        <f>IF(ISBLANK('STB Models Tier 2'!G69),"",AQ69+'STB Models Tier 2'!AF69)</f>
        <v/>
      </c>
      <c r="AS69" s="76" t="str">
        <f t="shared" si="0"/>
        <v/>
      </c>
      <c r="AT69" s="111" t="str">
        <f>IF(ISBLANK('STB Models Tier 2'!AP69),"",'STB Models Tier 2'!AP69)</f>
        <v/>
      </c>
    </row>
    <row r="70" spans="1:46" ht="16" x14ac:dyDescent="0.2">
      <c r="A70" s="76" t="str">
        <f>IF(ISBLANK('STB Models Tier 2'!A70),"",'STB Models Tier 2'!A70)</f>
        <v/>
      </c>
      <c r="B70" s="17" t="str">
        <f>IF(ISBLANK('STB Models Tier 2'!B70),"",'STB Models Tier 2'!B70)</f>
        <v/>
      </c>
      <c r="C70" s="17" t="str">
        <f>IF(ISBLANK('STB Models Tier 2'!C70),"",'STB Models Tier 2'!C70)</f>
        <v/>
      </c>
      <c r="D70" s="17" t="str">
        <f>IF(ISBLANK('STB Models Tier 2'!D70),"",'STB Models Tier 2'!D70)</f>
        <v/>
      </c>
      <c r="E70" s="17" t="str">
        <f>IF(ISBLANK('STB Models Tier 2'!E70),"",'STB Models Tier 2'!E70)</f>
        <v/>
      </c>
      <c r="F70" s="17" t="str">
        <f>IF(ISBLANK('STB Models Tier 2'!F70),"",'STB Models Tier 2'!F70)</f>
        <v/>
      </c>
      <c r="G70" s="17" t="str">
        <f>IF(ISBLANK('STB Models Tier 2'!G70),"",'STB Models Tier 2'!G70)</f>
        <v/>
      </c>
      <c r="H70" s="17" t="str">
        <f>IF(ISBLANK('STB Models Tier 2'!H70),"",'STB Models Tier 2'!H70)</f>
        <v/>
      </c>
      <c r="I70" s="17" t="str">
        <f>IF(ISBLANK('STB Models Tier 2'!I70),"",'STB Models Tier 2'!I70)</f>
        <v/>
      </c>
      <c r="J70" s="17" t="str">
        <f>IF(AND(NOT(ISBLANK('STB Models Tier 2'!J70)),NOT(ISBLANK(VLOOKUP($G70,'Tier 2 Allowances'!$A$2:$X$6,3,FALSE))),'STB Models Tier 2'!J70&lt;3), 'STB Models Tier 2'!J70*$J$2,"")</f>
        <v/>
      </c>
      <c r="K70" s="17" t="str">
        <f>IF(AND(NOT(ISBLANK('STB Models Tier 2'!K70)),NOT(ISBLANK(VLOOKUP($G70,'Tier 2 Allowances'!$A$2:$X$6,4,FALSE))),'STB Models Tier 2'!K70&lt;3), 'STB Models Tier 2'!K70*$K$2,"")</f>
        <v/>
      </c>
      <c r="L70" s="17" t="str">
        <f>IF(AND(NOT(ISBLANK('STB Models Tier 2'!L70)),NOT(ISBLANK(VLOOKUP($G70,'Tier 2 Allowances'!$A$2:$X$6,5,FALSE))),'STB Models Tier 2'!L70&lt;2), 'STB Models Tier 2'!L70*$L$2,"")</f>
        <v/>
      </c>
      <c r="M70" s="17" t="str">
        <f>IF(AND(NOT(ISBLANK('STB Models Tier 2'!M70)),OR('STB Models Tier 2'!N70=0,ISBLANK('STB Models Tier 2'!N70)),NOT(ISBLANK(VLOOKUP($G70,'Tier 2 Allowances'!$A$2:$X$6,6,FALSE))),'STB Models Tier 2'!M70&lt;2), 'STB Models Tier 2'!M70*$M$2,"")</f>
        <v/>
      </c>
      <c r="N70" s="17"/>
      <c r="O70" s="17" t="str">
        <f>IF(AND(NOT(ISBLANK('STB Models Tier 2'!O70)),NOT(ISBLANK(VLOOKUP($G70,'Tier 2 Allowances'!$A$2:$X$6,8,FALSE))),'STB Models Tier 2'!O70&lt;2), 'STB Models Tier 2'!O70*$O$2,"")</f>
        <v/>
      </c>
      <c r="P70" s="17" t="str">
        <f>IF(AND(NOT(ISBLANK('STB Models Tier 2'!P70)),OR(ISBLANK('STB Models Tier 2'!S70),'STB Models Tier 2'!S70=0),NOT(ISBLANK(VLOOKUP($G70,'Tier 2 Allowances'!$A$2:$X$6,9,FALSE))),'STB Models Tier 2'!P70&lt;2), 'STB Models Tier 2'!P70*$P$2,"")</f>
        <v/>
      </c>
      <c r="Q70" s="17" t="str">
        <f>IF(AND(NOT(ISBLANK('STB Models Tier 2'!Q70)),NOT(ISBLANK(VLOOKUP($G70,'Tier 2 Allowances'!$A$2:$X$6,10,FALSE))),'STB Models Tier 2'!Q70&lt;2), 'STB Models Tier 2'!Q70*$Q$2,"")</f>
        <v/>
      </c>
      <c r="R70" s="17" t="str">
        <f>IF(AND(NOT(ISBLANK('STB Models Tier 2'!R70)),OR(ISBLANK('STB Models Tier 2'!S70),'STB Models Tier 2'!S70=0),NOT(ISBLANK(VLOOKUP($G70,'Tier 2 Allowances'!$A$2:$X$6,11,FALSE))),'STB Models Tier 2'!R70&lt;2), 'STB Models Tier 2'!R70*$R$2,"")</f>
        <v/>
      </c>
      <c r="S70" s="17" t="str">
        <f>IF(AND(NOT(ISBLANK('STB Models Tier 2'!S70)),NOT(ISBLANK(VLOOKUP($G70,'Tier 2 Allowances'!$A$2:$X$6,12,FALSE))),'STB Models Tier 2'!S70&lt;2), 'STB Models Tier 2'!S70*$S$2,"")</f>
        <v/>
      </c>
      <c r="T70" s="17" t="str">
        <f>IF(AND(NOT(ISBLANK('STB Models Tier 2'!T70)),NOT(ISBLANK(VLOOKUP($G70,'Tier 2 Allowances'!$A$2:$X$6,13,FALSE))),'STB Models Tier 2'!T70&lt;2), 'STB Models Tier 2'!T70*$T$2,"")</f>
        <v/>
      </c>
      <c r="U70" s="17" t="str">
        <f>IF(AND(NOT(ISBLANK('STB Models Tier 2'!U70)),NOT(ISBLANK(VLOOKUP($G70,'Tier 2 Allowances'!$A$2:$X$6,14,FALSE))),'STB Models Tier 2'!U70&lt;2), 'STB Models Tier 2'!U70*$U$2,"")</f>
        <v/>
      </c>
      <c r="V70" s="17" t="str">
        <f>IF(AND(NOT(ISBLANK('STB Models Tier 2'!V70)),NOT(ISBLANK(VLOOKUP($G70,'Tier 2 Allowances'!$A$2:$X$6,15,FALSE))),'STB Models Tier 2'!V70&lt;2), 'STB Models Tier 2'!V70*$V$2,"")</f>
        <v/>
      </c>
      <c r="W70" s="17" t="str">
        <f>IF(AND(NOT(ISBLANK('STB Models Tier 2'!W70)),NOT(ISBLANK(VLOOKUP($G70,'Tier 2 Allowances'!$A$2:$X$6,16,FALSE))),'STB Models Tier 2'!W70&lt;6), 'STB Models Tier 2'!W70*$W$2,"")</f>
        <v/>
      </c>
      <c r="X70" s="17" t="str">
        <f>IF(AND(NOT(ISBLANK('STB Models Tier 2'!X70)),NOT(ISBLANK(VLOOKUP($G70,'Tier 2 Allowances'!$A$2:$X$6,17,FALSE))),'STB Models Tier 2'!X70&lt;2), 'STB Models Tier 2'!X70*$X$2,"")</f>
        <v/>
      </c>
      <c r="Y70" s="17" t="str">
        <f>IF(AND(NOT(ISBLANK('STB Models Tier 2'!Y70)),NOT(ISBLANK(VLOOKUP($G70,'Tier 2 Allowances'!$A$2:$X$6,18,FALSE))),'STB Models Tier 2'!Y70&lt;11), 'STB Models Tier 2'!Y70*$Y$2,"")</f>
        <v/>
      </c>
      <c r="Z70" s="17" t="str">
        <f>IF(AND(NOT(ISBLANK('STB Models Tier 2'!Z70)),NOT(ISBLANK(VLOOKUP($G70,'Tier 2 Allowances'!$A$2:$X$6,19,FALSE))),'STB Models Tier 2'!Z70&lt;11), 'STB Models Tier 2'!Z70*$Z$2,"")</f>
        <v/>
      </c>
      <c r="AA70" s="17" t="str">
        <f>IF(AND(NOT(ISBLANK('STB Models Tier 2'!AA70)),OR(ISBLANK('STB Models Tier 2'!AB70),'STB Models Tier 2'!AB70=0),NOT(ISBLANK(VLOOKUP($G70,'Tier 2 Allowances'!$A$2:$X$6,20,FALSE))),'STB Models Tier 2'!AA70&lt;2), 'STB Models Tier 2'!AA70*$AA$2,"")</f>
        <v/>
      </c>
      <c r="AB70" s="17" t="str">
        <f>IF(AND(NOT(ISBLANK('STB Models Tier 2'!AB70)),NOT(ISBLANK(VLOOKUP($G70,'Tier 2 Allowances'!$A$2:$X$6,21,FALSE))),'STB Models Tier 2'!AB70&lt;2), 'STB Models Tier 2'!AB70*$AB$2,"")</f>
        <v/>
      </c>
      <c r="AC70" s="17" t="str">
        <f>IF(AND(NOT(ISBLANK('STB Models Tier 2'!AC70)),NOT(ISBLANK(VLOOKUP($G70,'Tier 2 Allowances'!$A$2:$X$6,22,FALSE))),'STB Models Tier 2'!AC70&lt;2), 'STB Models Tier 2'!AC70*$AC$2,"")</f>
        <v/>
      </c>
      <c r="AD70" s="17" t="str">
        <f>IF(AND(NOT(ISBLANK('STB Models Tier 2'!AD70)),NOT(ISBLANK(VLOOKUP($G70,'Tier 2 Allowances'!$A$2:$X$6,23,FALSE))),'STB Models Tier 2'!AD70&lt;2), 'STB Models Tier 2'!AD70*$AD$2,"")</f>
        <v/>
      </c>
      <c r="AE70" s="17" t="str">
        <f>IF(AND(NOT(ISBLANK('STB Models Tier 2'!AE70)),NOT(ISBLANK(VLOOKUP($G70,'Tier 2 Allowances'!$A$2:$X$6,24,FALSE))),'STB Models Tier 2'!AE70&lt;2), 'STB Models Tier 2'!AE70*$AE$2,"")</f>
        <v/>
      </c>
      <c r="AF70" s="76" t="str">
        <f>IF(ISBLANK('STB Models Tier 2'!AF70),"",'STB Models Tier 2'!AF70)</f>
        <v/>
      </c>
      <c r="AG70" s="18" t="str">
        <f>IF(ISBLANK('STB Models Tier 2'!AG70),"",'STB Models Tier 2'!AG70)</f>
        <v/>
      </c>
      <c r="AH70" s="18" t="str">
        <f>IF(ISBLANK('STB Models Tier 2'!AH70),"",'STB Models Tier 2'!AH70)</f>
        <v/>
      </c>
      <c r="AI70" s="18" t="str">
        <f>IF(ISBLANK('STB Models Tier 2'!AI70),"",'STB Models Tier 2'!AI70)</f>
        <v/>
      </c>
      <c r="AJ70" s="18" t="str">
        <f>IF(ISBLANK('STB Models Tier 2'!AJ70),"",'STB Models Tier 2'!AJ70)</f>
        <v/>
      </c>
      <c r="AK70" s="18" t="str">
        <f>IF(ISBLANK('STB Models Tier 2'!AK70),"",'STB Models Tier 2'!AK70)</f>
        <v/>
      </c>
      <c r="AP70" s="18" t="str">
        <f>IF(ISBLANK('STB Models Tier 2'!G70),"",(IF(OR(AND(NOT(ISBLANK('STB Models Tier 2'!H70)),ISBLANK('STB Models Tier 2'!AI70)),AND(NOT(ISBLANK('STB Models Tier 2'!I70)),ISBLANK('STB Models Tier 2'!AJ70)),ISBLANK('STB Models Tier 2'!AH70)),"Incomplete",0.365*('STB Models Tier 2'!AG70*AL70+'STB Models Tier 2'!AH70*AM70+'STB Models Tier 2'!AI70*AN70+'STB Models Tier 2'!AJ70*AO70))))</f>
        <v/>
      </c>
      <c r="AQ70" s="17" t="str">
        <f>IF(ISBLANK('STB Models Tier 2'!G70),"",VLOOKUP(G70,'Tier 2 Allowances'!$A$2:$B$6,2,FALSE)+SUM($J70:$AE70))</f>
        <v/>
      </c>
      <c r="AR70" s="76" t="str">
        <f>IF(ISBLANK('STB Models Tier 2'!G70),"",AQ70+'STB Models Tier 2'!AF70)</f>
        <v/>
      </c>
      <c r="AS70" s="76" t="str">
        <f t="shared" si="0"/>
        <v/>
      </c>
      <c r="AT70" s="111" t="str">
        <f>IF(ISBLANK('STB Models Tier 2'!AP70),"",'STB Models Tier 2'!AP70)</f>
        <v/>
      </c>
    </row>
    <row r="71" spans="1:46" ht="16" x14ac:dyDescent="0.2">
      <c r="A71" s="76" t="str">
        <f>IF(ISBLANK('STB Models Tier 2'!A71),"",'STB Models Tier 2'!A71)</f>
        <v/>
      </c>
      <c r="B71" s="17" t="str">
        <f>IF(ISBLANK('STB Models Tier 2'!B71),"",'STB Models Tier 2'!B71)</f>
        <v/>
      </c>
      <c r="C71" s="17" t="str">
        <f>IF(ISBLANK('STB Models Tier 2'!C71),"",'STB Models Tier 2'!C71)</f>
        <v/>
      </c>
      <c r="D71" s="17" t="str">
        <f>IF(ISBLANK('STB Models Tier 2'!D71),"",'STB Models Tier 2'!D71)</f>
        <v/>
      </c>
      <c r="E71" s="17" t="str">
        <f>IF(ISBLANK('STB Models Tier 2'!E71),"",'STB Models Tier 2'!E71)</f>
        <v/>
      </c>
      <c r="F71" s="17" t="str">
        <f>IF(ISBLANK('STB Models Tier 2'!F71),"",'STB Models Tier 2'!F71)</f>
        <v/>
      </c>
      <c r="G71" s="17" t="str">
        <f>IF(ISBLANK('STB Models Tier 2'!G71),"",'STB Models Tier 2'!G71)</f>
        <v/>
      </c>
      <c r="H71" s="17" t="str">
        <f>IF(ISBLANK('STB Models Tier 2'!H71),"",'STB Models Tier 2'!H71)</f>
        <v/>
      </c>
      <c r="I71" s="17" t="str">
        <f>IF(ISBLANK('STB Models Tier 2'!I71),"",'STB Models Tier 2'!I71)</f>
        <v/>
      </c>
      <c r="J71" s="17" t="str">
        <f>IF(AND(NOT(ISBLANK('STB Models Tier 2'!J71)),NOT(ISBLANK(VLOOKUP($G71,'Tier 2 Allowances'!$A$2:$X$6,3,FALSE))),'STB Models Tier 2'!J71&lt;3), 'STB Models Tier 2'!J71*$J$2,"")</f>
        <v/>
      </c>
      <c r="K71" s="17" t="str">
        <f>IF(AND(NOT(ISBLANK('STB Models Tier 2'!K71)),NOT(ISBLANK(VLOOKUP($G71,'Tier 2 Allowances'!$A$2:$X$6,4,FALSE))),'STB Models Tier 2'!K71&lt;3), 'STB Models Tier 2'!K71*$K$2,"")</f>
        <v/>
      </c>
      <c r="L71" s="17" t="str">
        <f>IF(AND(NOT(ISBLANK('STB Models Tier 2'!L71)),NOT(ISBLANK(VLOOKUP($G71,'Tier 2 Allowances'!$A$2:$X$6,5,FALSE))),'STB Models Tier 2'!L71&lt;2), 'STB Models Tier 2'!L71*$L$2,"")</f>
        <v/>
      </c>
      <c r="M71" s="17" t="str">
        <f>IF(AND(NOT(ISBLANK('STB Models Tier 2'!M71)),OR('STB Models Tier 2'!N71=0,ISBLANK('STB Models Tier 2'!N71)),NOT(ISBLANK(VLOOKUP($G71,'Tier 2 Allowances'!$A$2:$X$6,6,FALSE))),'STB Models Tier 2'!M71&lt;2), 'STB Models Tier 2'!M71*$M$2,"")</f>
        <v/>
      </c>
      <c r="N71" s="17"/>
      <c r="O71" s="17" t="str">
        <f>IF(AND(NOT(ISBLANK('STB Models Tier 2'!O71)),NOT(ISBLANK(VLOOKUP($G71,'Tier 2 Allowances'!$A$2:$X$6,8,FALSE))),'STB Models Tier 2'!O71&lt;2), 'STB Models Tier 2'!O71*$O$2,"")</f>
        <v/>
      </c>
      <c r="P71" s="17" t="str">
        <f>IF(AND(NOT(ISBLANK('STB Models Tier 2'!P71)),OR(ISBLANK('STB Models Tier 2'!S71),'STB Models Tier 2'!S71=0),NOT(ISBLANK(VLOOKUP($G71,'Tier 2 Allowances'!$A$2:$X$6,9,FALSE))),'STB Models Tier 2'!P71&lt;2), 'STB Models Tier 2'!P71*$P$2,"")</f>
        <v/>
      </c>
      <c r="Q71" s="17" t="str">
        <f>IF(AND(NOT(ISBLANK('STB Models Tier 2'!Q71)),NOT(ISBLANK(VLOOKUP($G71,'Tier 2 Allowances'!$A$2:$X$6,10,FALSE))),'STB Models Tier 2'!Q71&lt;2), 'STB Models Tier 2'!Q71*$Q$2,"")</f>
        <v/>
      </c>
      <c r="R71" s="17" t="str">
        <f>IF(AND(NOT(ISBLANK('STB Models Tier 2'!R71)),OR(ISBLANK('STB Models Tier 2'!S71),'STB Models Tier 2'!S71=0),NOT(ISBLANK(VLOOKUP($G71,'Tier 2 Allowances'!$A$2:$X$6,11,FALSE))),'STB Models Tier 2'!R71&lt;2), 'STB Models Tier 2'!R71*$R$2,"")</f>
        <v/>
      </c>
      <c r="S71" s="17" t="str">
        <f>IF(AND(NOT(ISBLANK('STB Models Tier 2'!S71)),NOT(ISBLANK(VLOOKUP($G71,'Tier 2 Allowances'!$A$2:$X$6,12,FALSE))),'STB Models Tier 2'!S71&lt;2), 'STB Models Tier 2'!S71*$S$2,"")</f>
        <v/>
      </c>
      <c r="T71" s="17" t="str">
        <f>IF(AND(NOT(ISBLANK('STB Models Tier 2'!T71)),NOT(ISBLANK(VLOOKUP($G71,'Tier 2 Allowances'!$A$2:$X$6,13,FALSE))),'STB Models Tier 2'!T71&lt;2), 'STB Models Tier 2'!T71*$T$2,"")</f>
        <v/>
      </c>
      <c r="U71" s="17" t="str">
        <f>IF(AND(NOT(ISBLANK('STB Models Tier 2'!U71)),NOT(ISBLANK(VLOOKUP($G71,'Tier 2 Allowances'!$A$2:$X$6,14,FALSE))),'STB Models Tier 2'!U71&lt;2), 'STB Models Tier 2'!U71*$U$2,"")</f>
        <v/>
      </c>
      <c r="V71" s="17" t="str">
        <f>IF(AND(NOT(ISBLANK('STB Models Tier 2'!V71)),NOT(ISBLANK(VLOOKUP($G71,'Tier 2 Allowances'!$A$2:$X$6,15,FALSE))),'STB Models Tier 2'!V71&lt;2), 'STB Models Tier 2'!V71*$V$2,"")</f>
        <v/>
      </c>
      <c r="W71" s="17" t="str">
        <f>IF(AND(NOT(ISBLANK('STB Models Tier 2'!W71)),NOT(ISBLANK(VLOOKUP($G71,'Tier 2 Allowances'!$A$2:$X$6,16,FALSE))),'STB Models Tier 2'!W71&lt;6), 'STB Models Tier 2'!W71*$W$2,"")</f>
        <v/>
      </c>
      <c r="X71" s="17" t="str">
        <f>IF(AND(NOT(ISBLANK('STB Models Tier 2'!X71)),NOT(ISBLANK(VLOOKUP($G71,'Tier 2 Allowances'!$A$2:$X$6,17,FALSE))),'STB Models Tier 2'!X71&lt;2), 'STB Models Tier 2'!X71*$X$2,"")</f>
        <v/>
      </c>
      <c r="Y71" s="17" t="str">
        <f>IF(AND(NOT(ISBLANK('STB Models Tier 2'!Y71)),NOT(ISBLANK(VLOOKUP($G71,'Tier 2 Allowances'!$A$2:$X$6,18,FALSE))),'STB Models Tier 2'!Y71&lt;11), 'STB Models Tier 2'!Y71*$Y$2,"")</f>
        <v/>
      </c>
      <c r="Z71" s="17" t="str">
        <f>IF(AND(NOT(ISBLANK('STB Models Tier 2'!Z71)),NOT(ISBLANK(VLOOKUP($G71,'Tier 2 Allowances'!$A$2:$X$6,19,FALSE))),'STB Models Tier 2'!Z71&lt;11), 'STB Models Tier 2'!Z71*$Z$2,"")</f>
        <v/>
      </c>
      <c r="AA71" s="17" t="str">
        <f>IF(AND(NOT(ISBLANK('STB Models Tier 2'!AA71)),OR(ISBLANK('STB Models Tier 2'!AB71),'STB Models Tier 2'!AB71=0),NOT(ISBLANK(VLOOKUP($G71,'Tier 2 Allowances'!$A$2:$X$6,20,FALSE))),'STB Models Tier 2'!AA71&lt;2), 'STB Models Tier 2'!AA71*$AA$2,"")</f>
        <v/>
      </c>
      <c r="AB71" s="17" t="str">
        <f>IF(AND(NOT(ISBLANK('STB Models Tier 2'!AB71)),NOT(ISBLANK(VLOOKUP($G71,'Tier 2 Allowances'!$A$2:$X$6,21,FALSE))),'STB Models Tier 2'!AB71&lt;2), 'STB Models Tier 2'!AB71*$AB$2,"")</f>
        <v/>
      </c>
      <c r="AC71" s="17" t="str">
        <f>IF(AND(NOT(ISBLANK('STB Models Tier 2'!AC71)),NOT(ISBLANK(VLOOKUP($G71,'Tier 2 Allowances'!$A$2:$X$6,22,FALSE))),'STB Models Tier 2'!AC71&lt;2), 'STB Models Tier 2'!AC71*$AC$2,"")</f>
        <v/>
      </c>
      <c r="AD71" s="17" t="str">
        <f>IF(AND(NOT(ISBLANK('STB Models Tier 2'!AD71)),NOT(ISBLANK(VLOOKUP($G71,'Tier 2 Allowances'!$A$2:$X$6,23,FALSE))),'STB Models Tier 2'!AD71&lt;2), 'STB Models Tier 2'!AD71*$AD$2,"")</f>
        <v/>
      </c>
      <c r="AE71" s="17" t="str">
        <f>IF(AND(NOT(ISBLANK('STB Models Tier 2'!AE71)),NOT(ISBLANK(VLOOKUP($G71,'Tier 2 Allowances'!$A$2:$X$6,24,FALSE))),'STB Models Tier 2'!AE71&lt;2), 'STB Models Tier 2'!AE71*$AE$2,"")</f>
        <v/>
      </c>
      <c r="AF71" s="76" t="str">
        <f>IF(ISBLANK('STB Models Tier 2'!AF71),"",'STB Models Tier 2'!AF71)</f>
        <v/>
      </c>
      <c r="AG71" s="18" t="str">
        <f>IF(ISBLANK('STB Models Tier 2'!AG71),"",'STB Models Tier 2'!AG71)</f>
        <v/>
      </c>
      <c r="AH71" s="18" t="str">
        <f>IF(ISBLANK('STB Models Tier 2'!AH71),"",'STB Models Tier 2'!AH71)</f>
        <v/>
      </c>
      <c r="AI71" s="18" t="str">
        <f>IF(ISBLANK('STB Models Tier 2'!AI71),"",'STB Models Tier 2'!AI71)</f>
        <v/>
      </c>
      <c r="AJ71" s="18" t="str">
        <f>IF(ISBLANK('STB Models Tier 2'!AJ71),"",'STB Models Tier 2'!AJ71)</f>
        <v/>
      </c>
      <c r="AK71" s="18" t="str">
        <f>IF(ISBLANK('STB Models Tier 2'!AK71),"",'STB Models Tier 2'!AK71)</f>
        <v/>
      </c>
      <c r="AP71" s="18" t="str">
        <f>IF(ISBLANK('STB Models Tier 2'!G71),"",(IF(OR(AND(NOT(ISBLANK('STB Models Tier 2'!H71)),ISBLANK('STB Models Tier 2'!AI71)),AND(NOT(ISBLANK('STB Models Tier 2'!I71)),ISBLANK('STB Models Tier 2'!AJ71)),ISBLANK('STB Models Tier 2'!AH71)),"Incomplete",0.365*('STB Models Tier 2'!AG71*AL71+'STB Models Tier 2'!AH71*AM71+'STB Models Tier 2'!AI71*AN71+'STB Models Tier 2'!AJ71*AO71))))</f>
        <v/>
      </c>
      <c r="AQ71" s="17" t="str">
        <f>IF(ISBLANK('STB Models Tier 2'!G71),"",VLOOKUP(G71,'Tier 2 Allowances'!$A$2:$B$6,2,FALSE)+SUM($J71:$AE71))</f>
        <v/>
      </c>
      <c r="AR71" s="76" t="str">
        <f>IF(ISBLANK('STB Models Tier 2'!G71),"",AQ71+'STB Models Tier 2'!AF71)</f>
        <v/>
      </c>
      <c r="AS71" s="76" t="str">
        <f t="shared" ref="AS71:AS102" si="1">IF(OR(AP71="",AP71=0,AK71="",AK71=0),"",IF(AK71&lt;=AR71,"Yes","No"))</f>
        <v/>
      </c>
      <c r="AT71" s="111" t="str">
        <f>IF(ISBLANK('STB Models Tier 2'!AP71),"",'STB Models Tier 2'!AP71)</f>
        <v/>
      </c>
    </row>
    <row r="72" spans="1:46" ht="16" x14ac:dyDescent="0.2">
      <c r="A72" s="76" t="str">
        <f>IF(ISBLANK('STB Models Tier 2'!A72),"",'STB Models Tier 2'!A72)</f>
        <v/>
      </c>
      <c r="B72" s="17" t="str">
        <f>IF(ISBLANK('STB Models Tier 2'!B72),"",'STB Models Tier 2'!B72)</f>
        <v/>
      </c>
      <c r="C72" s="17" t="str">
        <f>IF(ISBLANK('STB Models Tier 2'!C72),"",'STB Models Tier 2'!C72)</f>
        <v/>
      </c>
      <c r="D72" s="17" t="str">
        <f>IF(ISBLANK('STB Models Tier 2'!D72),"",'STB Models Tier 2'!D72)</f>
        <v/>
      </c>
      <c r="E72" s="17" t="str">
        <f>IF(ISBLANK('STB Models Tier 2'!E72),"",'STB Models Tier 2'!E72)</f>
        <v/>
      </c>
      <c r="F72" s="17" t="str">
        <f>IF(ISBLANK('STB Models Tier 2'!F72),"",'STB Models Tier 2'!F72)</f>
        <v/>
      </c>
      <c r="G72" s="17" t="str">
        <f>IF(ISBLANK('STB Models Tier 2'!G72),"",'STB Models Tier 2'!G72)</f>
        <v/>
      </c>
      <c r="H72" s="17" t="str">
        <f>IF(ISBLANK('STB Models Tier 2'!H72),"",'STB Models Tier 2'!H72)</f>
        <v/>
      </c>
      <c r="I72" s="17" t="str">
        <f>IF(ISBLANK('STB Models Tier 2'!I72),"",'STB Models Tier 2'!I72)</f>
        <v/>
      </c>
      <c r="J72" s="17" t="str">
        <f>IF(AND(NOT(ISBLANK('STB Models Tier 2'!J72)),NOT(ISBLANK(VLOOKUP($G72,'Tier 2 Allowances'!$A$2:$X$6,3,FALSE))),'STB Models Tier 2'!J72&lt;3), 'STB Models Tier 2'!J72*$J$2,"")</f>
        <v/>
      </c>
      <c r="K72" s="17" t="str">
        <f>IF(AND(NOT(ISBLANK('STB Models Tier 2'!K72)),NOT(ISBLANK(VLOOKUP($G72,'Tier 2 Allowances'!$A$2:$X$6,4,FALSE))),'STB Models Tier 2'!K72&lt;3), 'STB Models Tier 2'!K72*$K$2,"")</f>
        <v/>
      </c>
      <c r="L72" s="17" t="str">
        <f>IF(AND(NOT(ISBLANK('STB Models Tier 2'!L72)),NOT(ISBLANK(VLOOKUP($G72,'Tier 2 Allowances'!$A$2:$X$6,5,FALSE))),'STB Models Tier 2'!L72&lt;2), 'STB Models Tier 2'!L72*$L$2,"")</f>
        <v/>
      </c>
      <c r="M72" s="17" t="str">
        <f>IF(AND(NOT(ISBLANK('STB Models Tier 2'!M72)),OR('STB Models Tier 2'!N72=0,ISBLANK('STB Models Tier 2'!N72)),NOT(ISBLANK(VLOOKUP($G72,'Tier 2 Allowances'!$A$2:$X$6,6,FALSE))),'STB Models Tier 2'!M72&lt;2), 'STB Models Tier 2'!M72*$M$2,"")</f>
        <v/>
      </c>
      <c r="N72" s="17"/>
      <c r="O72" s="17" t="str">
        <f>IF(AND(NOT(ISBLANK('STB Models Tier 2'!O72)),NOT(ISBLANK(VLOOKUP($G72,'Tier 2 Allowances'!$A$2:$X$6,8,FALSE))),'STB Models Tier 2'!O72&lt;2), 'STB Models Tier 2'!O72*$O$2,"")</f>
        <v/>
      </c>
      <c r="P72" s="17" t="str">
        <f>IF(AND(NOT(ISBLANK('STB Models Tier 2'!P72)),OR(ISBLANK('STB Models Tier 2'!S72),'STB Models Tier 2'!S72=0),NOT(ISBLANK(VLOOKUP($G72,'Tier 2 Allowances'!$A$2:$X$6,9,FALSE))),'STB Models Tier 2'!P72&lt;2), 'STB Models Tier 2'!P72*$P$2,"")</f>
        <v/>
      </c>
      <c r="Q72" s="17" t="str">
        <f>IF(AND(NOT(ISBLANK('STB Models Tier 2'!Q72)),NOT(ISBLANK(VLOOKUP($G72,'Tier 2 Allowances'!$A$2:$X$6,10,FALSE))),'STB Models Tier 2'!Q72&lt;2), 'STB Models Tier 2'!Q72*$Q$2,"")</f>
        <v/>
      </c>
      <c r="R72" s="17" t="str">
        <f>IF(AND(NOT(ISBLANK('STB Models Tier 2'!R72)),OR(ISBLANK('STB Models Tier 2'!S72),'STB Models Tier 2'!S72=0),NOT(ISBLANK(VLOOKUP($G72,'Tier 2 Allowances'!$A$2:$X$6,11,FALSE))),'STB Models Tier 2'!R72&lt;2), 'STB Models Tier 2'!R72*$R$2,"")</f>
        <v/>
      </c>
      <c r="S72" s="17" t="str">
        <f>IF(AND(NOT(ISBLANK('STB Models Tier 2'!S72)),NOT(ISBLANK(VLOOKUP($G72,'Tier 2 Allowances'!$A$2:$X$6,12,FALSE))),'STB Models Tier 2'!S72&lt;2), 'STB Models Tier 2'!S72*$S$2,"")</f>
        <v/>
      </c>
      <c r="T72" s="17" t="str">
        <f>IF(AND(NOT(ISBLANK('STB Models Tier 2'!T72)),NOT(ISBLANK(VLOOKUP($G72,'Tier 2 Allowances'!$A$2:$X$6,13,FALSE))),'STB Models Tier 2'!T72&lt;2), 'STB Models Tier 2'!T72*$T$2,"")</f>
        <v/>
      </c>
      <c r="U72" s="17" t="str">
        <f>IF(AND(NOT(ISBLANK('STB Models Tier 2'!U72)),NOT(ISBLANK(VLOOKUP($G72,'Tier 2 Allowances'!$A$2:$X$6,14,FALSE))),'STB Models Tier 2'!U72&lt;2), 'STB Models Tier 2'!U72*$U$2,"")</f>
        <v/>
      </c>
      <c r="V72" s="17" t="str">
        <f>IF(AND(NOT(ISBLANK('STB Models Tier 2'!V72)),NOT(ISBLANK(VLOOKUP($G72,'Tier 2 Allowances'!$A$2:$X$6,15,FALSE))),'STB Models Tier 2'!V72&lt;2), 'STB Models Tier 2'!V72*$V$2,"")</f>
        <v/>
      </c>
      <c r="W72" s="17" t="str">
        <f>IF(AND(NOT(ISBLANK('STB Models Tier 2'!W72)),NOT(ISBLANK(VLOOKUP($G72,'Tier 2 Allowances'!$A$2:$X$6,16,FALSE))),'STB Models Tier 2'!W72&lt;6), 'STB Models Tier 2'!W72*$W$2,"")</f>
        <v/>
      </c>
      <c r="X72" s="17" t="str">
        <f>IF(AND(NOT(ISBLANK('STB Models Tier 2'!X72)),NOT(ISBLANK(VLOOKUP($G72,'Tier 2 Allowances'!$A$2:$X$6,17,FALSE))),'STB Models Tier 2'!X72&lt;2), 'STB Models Tier 2'!X72*$X$2,"")</f>
        <v/>
      </c>
      <c r="Y72" s="17" t="str">
        <f>IF(AND(NOT(ISBLANK('STB Models Tier 2'!Y72)),NOT(ISBLANK(VLOOKUP($G72,'Tier 2 Allowances'!$A$2:$X$6,18,FALSE))),'STB Models Tier 2'!Y72&lt;11), 'STB Models Tier 2'!Y72*$Y$2,"")</f>
        <v/>
      </c>
      <c r="Z72" s="17" t="str">
        <f>IF(AND(NOT(ISBLANK('STB Models Tier 2'!Z72)),NOT(ISBLANK(VLOOKUP($G72,'Tier 2 Allowances'!$A$2:$X$6,19,FALSE))),'STB Models Tier 2'!Z72&lt;11), 'STB Models Tier 2'!Z72*$Z$2,"")</f>
        <v/>
      </c>
      <c r="AA72" s="17" t="str">
        <f>IF(AND(NOT(ISBLANK('STB Models Tier 2'!AA72)),OR(ISBLANK('STB Models Tier 2'!AB72),'STB Models Tier 2'!AB72=0),NOT(ISBLANK(VLOOKUP($G72,'Tier 2 Allowances'!$A$2:$X$6,20,FALSE))),'STB Models Tier 2'!AA72&lt;2), 'STB Models Tier 2'!AA72*$AA$2,"")</f>
        <v/>
      </c>
      <c r="AB72" s="17" t="str">
        <f>IF(AND(NOT(ISBLANK('STB Models Tier 2'!AB72)),NOT(ISBLANK(VLOOKUP($G72,'Tier 2 Allowances'!$A$2:$X$6,21,FALSE))),'STB Models Tier 2'!AB72&lt;2), 'STB Models Tier 2'!AB72*$AB$2,"")</f>
        <v/>
      </c>
      <c r="AC72" s="17" t="str">
        <f>IF(AND(NOT(ISBLANK('STB Models Tier 2'!AC72)),NOT(ISBLANK(VLOOKUP($G72,'Tier 2 Allowances'!$A$2:$X$6,22,FALSE))),'STB Models Tier 2'!AC72&lt;2), 'STB Models Tier 2'!AC72*$AC$2,"")</f>
        <v/>
      </c>
      <c r="AD72" s="17" t="str">
        <f>IF(AND(NOT(ISBLANK('STB Models Tier 2'!AD72)),NOT(ISBLANK(VLOOKUP($G72,'Tier 2 Allowances'!$A$2:$X$6,23,FALSE))),'STB Models Tier 2'!AD72&lt;2), 'STB Models Tier 2'!AD72*$AD$2,"")</f>
        <v/>
      </c>
      <c r="AE72" s="17" t="str">
        <f>IF(AND(NOT(ISBLANK('STB Models Tier 2'!AE72)),NOT(ISBLANK(VLOOKUP($G72,'Tier 2 Allowances'!$A$2:$X$6,24,FALSE))),'STB Models Tier 2'!AE72&lt;2), 'STB Models Tier 2'!AE72*$AE$2,"")</f>
        <v/>
      </c>
      <c r="AF72" s="76" t="str">
        <f>IF(ISBLANK('STB Models Tier 2'!AF72),"",'STB Models Tier 2'!AF72)</f>
        <v/>
      </c>
      <c r="AG72" s="18" t="str">
        <f>IF(ISBLANK('STB Models Tier 2'!AG72),"",'STB Models Tier 2'!AG72)</f>
        <v/>
      </c>
      <c r="AH72" s="18" t="str">
        <f>IF(ISBLANK('STB Models Tier 2'!AH72),"",'STB Models Tier 2'!AH72)</f>
        <v/>
      </c>
      <c r="AI72" s="18" t="str">
        <f>IF(ISBLANK('STB Models Tier 2'!AI72),"",'STB Models Tier 2'!AI72)</f>
        <v/>
      </c>
      <c r="AJ72" s="18" t="str">
        <f>IF(ISBLANK('STB Models Tier 2'!AJ72),"",'STB Models Tier 2'!AJ72)</f>
        <v/>
      </c>
      <c r="AK72" s="18" t="str">
        <f>IF(ISBLANK('STB Models Tier 2'!AK72),"",'STB Models Tier 2'!AK72)</f>
        <v/>
      </c>
      <c r="AP72" s="18" t="str">
        <f>IF(ISBLANK('STB Models Tier 2'!G72),"",(IF(OR(AND(NOT(ISBLANK('STB Models Tier 2'!H72)),ISBLANK('STB Models Tier 2'!AI72)),AND(NOT(ISBLANK('STB Models Tier 2'!I72)),ISBLANK('STB Models Tier 2'!AJ72)),ISBLANK('STB Models Tier 2'!AH72)),"Incomplete",0.365*('STB Models Tier 2'!AG72*AL72+'STB Models Tier 2'!AH72*AM72+'STB Models Tier 2'!AI72*AN72+'STB Models Tier 2'!AJ72*AO72))))</f>
        <v/>
      </c>
      <c r="AQ72" s="17" t="str">
        <f>IF(ISBLANK('STB Models Tier 2'!G72),"",VLOOKUP(G72,'Tier 2 Allowances'!$A$2:$B$6,2,FALSE)+SUM($J72:$AE72))</f>
        <v/>
      </c>
      <c r="AR72" s="76" t="str">
        <f>IF(ISBLANK('STB Models Tier 2'!G72),"",AQ72+'STB Models Tier 2'!AF72)</f>
        <v/>
      </c>
      <c r="AS72" s="76" t="str">
        <f t="shared" si="1"/>
        <v/>
      </c>
      <c r="AT72" s="111" t="str">
        <f>IF(ISBLANK('STB Models Tier 2'!AP72),"",'STB Models Tier 2'!AP72)</f>
        <v/>
      </c>
    </row>
    <row r="73" spans="1:46" ht="16" x14ac:dyDescent="0.2">
      <c r="A73" s="76" t="str">
        <f>IF(ISBLANK('STB Models Tier 2'!A73),"",'STB Models Tier 2'!A73)</f>
        <v/>
      </c>
      <c r="B73" s="17" t="str">
        <f>IF(ISBLANK('STB Models Tier 2'!B73),"",'STB Models Tier 2'!B73)</f>
        <v/>
      </c>
      <c r="C73" s="17" t="str">
        <f>IF(ISBLANK('STB Models Tier 2'!C73),"",'STB Models Tier 2'!C73)</f>
        <v/>
      </c>
      <c r="D73" s="17" t="str">
        <f>IF(ISBLANK('STB Models Tier 2'!D73),"",'STB Models Tier 2'!D73)</f>
        <v/>
      </c>
      <c r="E73" s="17" t="str">
        <f>IF(ISBLANK('STB Models Tier 2'!E73),"",'STB Models Tier 2'!E73)</f>
        <v/>
      </c>
      <c r="F73" s="17" t="str">
        <f>IF(ISBLANK('STB Models Tier 2'!F73),"",'STB Models Tier 2'!F73)</f>
        <v/>
      </c>
      <c r="G73" s="17" t="str">
        <f>IF(ISBLANK('STB Models Tier 2'!G73),"",'STB Models Tier 2'!G73)</f>
        <v/>
      </c>
      <c r="H73" s="17" t="str">
        <f>IF(ISBLANK('STB Models Tier 2'!H73),"",'STB Models Tier 2'!H73)</f>
        <v/>
      </c>
      <c r="I73" s="17" t="str">
        <f>IF(ISBLANK('STB Models Tier 2'!I73),"",'STB Models Tier 2'!I73)</f>
        <v/>
      </c>
      <c r="J73" s="17" t="str">
        <f>IF(AND(NOT(ISBLANK('STB Models Tier 2'!J73)),NOT(ISBLANK(VLOOKUP($G73,'Tier 2 Allowances'!$A$2:$X$6,3,FALSE))),'STB Models Tier 2'!J73&lt;3), 'STB Models Tier 2'!J73*$J$2,"")</f>
        <v/>
      </c>
      <c r="K73" s="17" t="str">
        <f>IF(AND(NOT(ISBLANK('STB Models Tier 2'!K73)),NOT(ISBLANK(VLOOKUP($G73,'Tier 2 Allowances'!$A$2:$X$6,4,FALSE))),'STB Models Tier 2'!K73&lt;3), 'STB Models Tier 2'!K73*$K$2,"")</f>
        <v/>
      </c>
      <c r="L73" s="17" t="str">
        <f>IF(AND(NOT(ISBLANK('STB Models Tier 2'!L73)),NOT(ISBLANK(VLOOKUP($G73,'Tier 2 Allowances'!$A$2:$X$6,5,FALSE))),'STB Models Tier 2'!L73&lt;2), 'STB Models Tier 2'!L73*$L$2,"")</f>
        <v/>
      </c>
      <c r="M73" s="17" t="str">
        <f>IF(AND(NOT(ISBLANK('STB Models Tier 2'!M73)),OR('STB Models Tier 2'!N73=0,ISBLANK('STB Models Tier 2'!N73)),NOT(ISBLANK(VLOOKUP($G73,'Tier 2 Allowances'!$A$2:$X$6,6,FALSE))),'STB Models Tier 2'!M73&lt;2), 'STB Models Tier 2'!M73*$M$2,"")</f>
        <v/>
      </c>
      <c r="N73" s="17"/>
      <c r="O73" s="17" t="str">
        <f>IF(AND(NOT(ISBLANK('STB Models Tier 2'!O73)),NOT(ISBLANK(VLOOKUP($G73,'Tier 2 Allowances'!$A$2:$X$6,8,FALSE))),'STB Models Tier 2'!O73&lt;2), 'STB Models Tier 2'!O73*$O$2,"")</f>
        <v/>
      </c>
      <c r="P73" s="17" t="str">
        <f>IF(AND(NOT(ISBLANK('STB Models Tier 2'!P73)),OR(ISBLANK('STB Models Tier 2'!S73),'STB Models Tier 2'!S73=0),NOT(ISBLANK(VLOOKUP($G73,'Tier 2 Allowances'!$A$2:$X$6,9,FALSE))),'STB Models Tier 2'!P73&lt;2), 'STB Models Tier 2'!P73*$P$2,"")</f>
        <v/>
      </c>
      <c r="Q73" s="17" t="str">
        <f>IF(AND(NOT(ISBLANK('STB Models Tier 2'!Q73)),NOT(ISBLANK(VLOOKUP($G73,'Tier 2 Allowances'!$A$2:$X$6,10,FALSE))),'STB Models Tier 2'!Q73&lt;2), 'STB Models Tier 2'!Q73*$Q$2,"")</f>
        <v/>
      </c>
      <c r="R73" s="17" t="str">
        <f>IF(AND(NOT(ISBLANK('STB Models Tier 2'!R73)),OR(ISBLANK('STB Models Tier 2'!S73),'STB Models Tier 2'!S73=0),NOT(ISBLANK(VLOOKUP($G73,'Tier 2 Allowances'!$A$2:$X$6,11,FALSE))),'STB Models Tier 2'!R73&lt;2), 'STB Models Tier 2'!R73*$R$2,"")</f>
        <v/>
      </c>
      <c r="S73" s="17" t="str">
        <f>IF(AND(NOT(ISBLANK('STB Models Tier 2'!S73)),NOT(ISBLANK(VLOOKUP($G73,'Tier 2 Allowances'!$A$2:$X$6,12,FALSE))),'STB Models Tier 2'!S73&lt;2), 'STB Models Tier 2'!S73*$S$2,"")</f>
        <v/>
      </c>
      <c r="T73" s="17" t="str">
        <f>IF(AND(NOT(ISBLANK('STB Models Tier 2'!T73)),NOT(ISBLANK(VLOOKUP($G73,'Tier 2 Allowances'!$A$2:$X$6,13,FALSE))),'STB Models Tier 2'!T73&lt;2), 'STB Models Tier 2'!T73*$T$2,"")</f>
        <v/>
      </c>
      <c r="U73" s="17" t="str">
        <f>IF(AND(NOT(ISBLANK('STB Models Tier 2'!U73)),NOT(ISBLANK(VLOOKUP($G73,'Tier 2 Allowances'!$A$2:$X$6,14,FALSE))),'STB Models Tier 2'!U73&lt;2), 'STB Models Tier 2'!U73*$U$2,"")</f>
        <v/>
      </c>
      <c r="V73" s="17" t="str">
        <f>IF(AND(NOT(ISBLANK('STB Models Tier 2'!V73)),NOT(ISBLANK(VLOOKUP($G73,'Tier 2 Allowances'!$A$2:$X$6,15,FALSE))),'STB Models Tier 2'!V73&lt;2), 'STB Models Tier 2'!V73*$V$2,"")</f>
        <v/>
      </c>
      <c r="W73" s="17" t="str">
        <f>IF(AND(NOT(ISBLANK('STB Models Tier 2'!W73)),NOT(ISBLANK(VLOOKUP($G73,'Tier 2 Allowances'!$A$2:$X$6,16,FALSE))),'STB Models Tier 2'!W73&lt;6), 'STB Models Tier 2'!W73*$W$2,"")</f>
        <v/>
      </c>
      <c r="X73" s="17" t="str">
        <f>IF(AND(NOT(ISBLANK('STB Models Tier 2'!X73)),NOT(ISBLANK(VLOOKUP($G73,'Tier 2 Allowances'!$A$2:$X$6,17,FALSE))),'STB Models Tier 2'!X73&lt;2), 'STB Models Tier 2'!X73*$X$2,"")</f>
        <v/>
      </c>
      <c r="Y73" s="17" t="str">
        <f>IF(AND(NOT(ISBLANK('STB Models Tier 2'!Y73)),NOT(ISBLANK(VLOOKUP($G73,'Tier 2 Allowances'!$A$2:$X$6,18,FALSE))),'STB Models Tier 2'!Y73&lt;11), 'STB Models Tier 2'!Y73*$Y$2,"")</f>
        <v/>
      </c>
      <c r="Z73" s="17" t="str">
        <f>IF(AND(NOT(ISBLANK('STB Models Tier 2'!Z73)),NOT(ISBLANK(VLOOKUP($G73,'Tier 2 Allowances'!$A$2:$X$6,19,FALSE))),'STB Models Tier 2'!Z73&lt;11), 'STB Models Tier 2'!Z73*$Z$2,"")</f>
        <v/>
      </c>
      <c r="AA73" s="17" t="str">
        <f>IF(AND(NOT(ISBLANK('STB Models Tier 2'!AA73)),OR(ISBLANK('STB Models Tier 2'!AB73),'STB Models Tier 2'!AB73=0),NOT(ISBLANK(VLOOKUP($G73,'Tier 2 Allowances'!$A$2:$X$6,20,FALSE))),'STB Models Tier 2'!AA73&lt;2), 'STB Models Tier 2'!AA73*$AA$2,"")</f>
        <v/>
      </c>
      <c r="AB73" s="17" t="str">
        <f>IF(AND(NOT(ISBLANK('STB Models Tier 2'!AB73)),NOT(ISBLANK(VLOOKUP($G73,'Tier 2 Allowances'!$A$2:$X$6,21,FALSE))),'STB Models Tier 2'!AB73&lt;2), 'STB Models Tier 2'!AB73*$AB$2,"")</f>
        <v/>
      </c>
      <c r="AC73" s="17" t="str">
        <f>IF(AND(NOT(ISBLANK('STB Models Tier 2'!AC73)),NOT(ISBLANK(VLOOKUP($G73,'Tier 2 Allowances'!$A$2:$X$6,22,FALSE))),'STB Models Tier 2'!AC73&lt;2), 'STB Models Tier 2'!AC73*$AC$2,"")</f>
        <v/>
      </c>
      <c r="AD73" s="17" t="str">
        <f>IF(AND(NOT(ISBLANK('STB Models Tier 2'!AD73)),NOT(ISBLANK(VLOOKUP($G73,'Tier 2 Allowances'!$A$2:$X$6,23,FALSE))),'STB Models Tier 2'!AD73&lt;2), 'STB Models Tier 2'!AD73*$AD$2,"")</f>
        <v/>
      </c>
      <c r="AE73" s="17" t="str">
        <f>IF(AND(NOT(ISBLANK('STB Models Tier 2'!AE73)),NOT(ISBLANK(VLOOKUP($G73,'Tier 2 Allowances'!$A$2:$X$6,24,FALSE))),'STB Models Tier 2'!AE73&lt;2), 'STB Models Tier 2'!AE73*$AE$2,"")</f>
        <v/>
      </c>
      <c r="AF73" s="76" t="str">
        <f>IF(ISBLANK('STB Models Tier 2'!AF73),"",'STB Models Tier 2'!AF73)</f>
        <v/>
      </c>
      <c r="AG73" s="18" t="str">
        <f>IF(ISBLANK('STB Models Tier 2'!AG73),"",'STB Models Tier 2'!AG73)</f>
        <v/>
      </c>
      <c r="AH73" s="18" t="str">
        <f>IF(ISBLANK('STB Models Tier 2'!AH73),"",'STB Models Tier 2'!AH73)</f>
        <v/>
      </c>
      <c r="AI73" s="18" t="str">
        <f>IF(ISBLANK('STB Models Tier 2'!AI73),"",'STB Models Tier 2'!AI73)</f>
        <v/>
      </c>
      <c r="AJ73" s="18" t="str">
        <f>IF(ISBLANK('STB Models Tier 2'!AJ73),"",'STB Models Tier 2'!AJ73)</f>
        <v/>
      </c>
      <c r="AK73" s="18" t="str">
        <f>IF(ISBLANK('STB Models Tier 2'!AK73),"",'STB Models Tier 2'!AK73)</f>
        <v/>
      </c>
      <c r="AP73" s="18" t="str">
        <f>IF(ISBLANK('STB Models Tier 2'!G73),"",(IF(OR(AND(NOT(ISBLANK('STB Models Tier 2'!H73)),ISBLANK('STB Models Tier 2'!AI73)),AND(NOT(ISBLANK('STB Models Tier 2'!I73)),ISBLANK('STB Models Tier 2'!AJ73)),ISBLANK('STB Models Tier 2'!AH73)),"Incomplete",0.365*('STB Models Tier 2'!AG73*AL73+'STB Models Tier 2'!AH73*AM73+'STB Models Tier 2'!AI73*AN73+'STB Models Tier 2'!AJ73*AO73))))</f>
        <v/>
      </c>
      <c r="AQ73" s="17" t="str">
        <f>IF(ISBLANK('STB Models Tier 2'!G73),"",VLOOKUP(G73,'Tier 2 Allowances'!$A$2:$B$6,2,FALSE)+SUM($J73:$AE73))</f>
        <v/>
      </c>
      <c r="AR73" s="76" t="str">
        <f>IF(ISBLANK('STB Models Tier 2'!G73),"",AQ73+'STB Models Tier 2'!AF73)</f>
        <v/>
      </c>
      <c r="AS73" s="76" t="str">
        <f t="shared" si="1"/>
        <v/>
      </c>
      <c r="AT73" s="111" t="str">
        <f>IF(ISBLANK('STB Models Tier 2'!AP73),"",'STB Models Tier 2'!AP73)</f>
        <v/>
      </c>
    </row>
    <row r="74" spans="1:46" ht="16" x14ac:dyDescent="0.2">
      <c r="A74" s="76" t="str">
        <f>IF(ISBLANK('STB Models Tier 2'!A74),"",'STB Models Tier 2'!A74)</f>
        <v/>
      </c>
      <c r="B74" s="17" t="str">
        <f>IF(ISBLANK('STB Models Tier 2'!B74),"",'STB Models Tier 2'!B74)</f>
        <v/>
      </c>
      <c r="C74" s="17" t="str">
        <f>IF(ISBLANK('STB Models Tier 2'!C74),"",'STB Models Tier 2'!C74)</f>
        <v/>
      </c>
      <c r="D74" s="17" t="str">
        <f>IF(ISBLANK('STB Models Tier 2'!D74),"",'STB Models Tier 2'!D74)</f>
        <v/>
      </c>
      <c r="E74" s="17" t="str">
        <f>IF(ISBLANK('STB Models Tier 2'!E74),"",'STB Models Tier 2'!E74)</f>
        <v/>
      </c>
      <c r="F74" s="17" t="str">
        <f>IF(ISBLANK('STB Models Tier 2'!F74),"",'STB Models Tier 2'!F74)</f>
        <v/>
      </c>
      <c r="G74" s="17" t="str">
        <f>IF(ISBLANK('STB Models Tier 2'!G74),"",'STB Models Tier 2'!G74)</f>
        <v/>
      </c>
      <c r="H74" s="17" t="str">
        <f>IF(ISBLANK('STB Models Tier 2'!H74),"",'STB Models Tier 2'!H74)</f>
        <v/>
      </c>
      <c r="I74" s="17" t="str">
        <f>IF(ISBLANK('STB Models Tier 2'!I74),"",'STB Models Tier 2'!I74)</f>
        <v/>
      </c>
      <c r="J74" s="17" t="str">
        <f>IF(AND(NOT(ISBLANK('STB Models Tier 2'!J74)),NOT(ISBLANK(VLOOKUP($G74,'Tier 2 Allowances'!$A$2:$X$6,3,FALSE))),'STB Models Tier 2'!J74&lt;3), 'STB Models Tier 2'!J74*$J$2,"")</f>
        <v/>
      </c>
      <c r="K74" s="17" t="str">
        <f>IF(AND(NOT(ISBLANK('STB Models Tier 2'!K74)),NOT(ISBLANK(VLOOKUP($G74,'Tier 2 Allowances'!$A$2:$X$6,4,FALSE))),'STB Models Tier 2'!K74&lt;3), 'STB Models Tier 2'!K74*$K$2,"")</f>
        <v/>
      </c>
      <c r="L74" s="17" t="str">
        <f>IF(AND(NOT(ISBLANK('STB Models Tier 2'!L74)),NOT(ISBLANK(VLOOKUP($G74,'Tier 2 Allowances'!$A$2:$X$6,5,FALSE))),'STB Models Tier 2'!L74&lt;2), 'STB Models Tier 2'!L74*$L$2,"")</f>
        <v/>
      </c>
      <c r="M74" s="17" t="str">
        <f>IF(AND(NOT(ISBLANK('STB Models Tier 2'!M74)),OR('STB Models Tier 2'!N74=0,ISBLANK('STB Models Tier 2'!N74)),NOT(ISBLANK(VLOOKUP($G74,'Tier 2 Allowances'!$A$2:$X$6,6,FALSE))),'STB Models Tier 2'!M74&lt;2), 'STB Models Tier 2'!M74*$M$2,"")</f>
        <v/>
      </c>
      <c r="N74" s="17"/>
      <c r="O74" s="17" t="str">
        <f>IF(AND(NOT(ISBLANK('STB Models Tier 2'!O74)),NOT(ISBLANK(VLOOKUP($G74,'Tier 2 Allowances'!$A$2:$X$6,8,FALSE))),'STB Models Tier 2'!O74&lt;2), 'STB Models Tier 2'!O74*$O$2,"")</f>
        <v/>
      </c>
      <c r="P74" s="17" t="str">
        <f>IF(AND(NOT(ISBLANK('STB Models Tier 2'!P74)),OR(ISBLANK('STB Models Tier 2'!S74),'STB Models Tier 2'!S74=0),NOT(ISBLANK(VLOOKUP($G74,'Tier 2 Allowances'!$A$2:$X$6,9,FALSE))),'STB Models Tier 2'!P74&lt;2), 'STB Models Tier 2'!P74*$P$2,"")</f>
        <v/>
      </c>
      <c r="Q74" s="17" t="str">
        <f>IF(AND(NOT(ISBLANK('STB Models Tier 2'!Q74)),NOT(ISBLANK(VLOOKUP($G74,'Tier 2 Allowances'!$A$2:$X$6,10,FALSE))),'STB Models Tier 2'!Q74&lt;2), 'STB Models Tier 2'!Q74*$Q$2,"")</f>
        <v/>
      </c>
      <c r="R74" s="17" t="str">
        <f>IF(AND(NOT(ISBLANK('STB Models Tier 2'!R74)),OR(ISBLANK('STB Models Tier 2'!S74),'STB Models Tier 2'!S74=0),NOT(ISBLANK(VLOOKUP($G74,'Tier 2 Allowances'!$A$2:$X$6,11,FALSE))),'STB Models Tier 2'!R74&lt;2), 'STB Models Tier 2'!R74*$R$2,"")</f>
        <v/>
      </c>
      <c r="S74" s="17" t="str">
        <f>IF(AND(NOT(ISBLANK('STB Models Tier 2'!S74)),NOT(ISBLANK(VLOOKUP($G74,'Tier 2 Allowances'!$A$2:$X$6,12,FALSE))),'STB Models Tier 2'!S74&lt;2), 'STB Models Tier 2'!S74*$S$2,"")</f>
        <v/>
      </c>
      <c r="T74" s="17" t="str">
        <f>IF(AND(NOT(ISBLANK('STB Models Tier 2'!T74)),NOT(ISBLANK(VLOOKUP($G74,'Tier 2 Allowances'!$A$2:$X$6,13,FALSE))),'STB Models Tier 2'!T74&lt;2), 'STB Models Tier 2'!T74*$T$2,"")</f>
        <v/>
      </c>
      <c r="U74" s="17" t="str">
        <f>IF(AND(NOT(ISBLANK('STB Models Tier 2'!U74)),NOT(ISBLANK(VLOOKUP($G74,'Tier 2 Allowances'!$A$2:$X$6,14,FALSE))),'STB Models Tier 2'!U74&lt;2), 'STB Models Tier 2'!U74*$U$2,"")</f>
        <v/>
      </c>
      <c r="V74" s="17" t="str">
        <f>IF(AND(NOT(ISBLANK('STB Models Tier 2'!V74)),NOT(ISBLANK(VLOOKUP($G74,'Tier 2 Allowances'!$A$2:$X$6,15,FALSE))),'STB Models Tier 2'!V74&lt;2), 'STB Models Tier 2'!V74*$V$2,"")</f>
        <v/>
      </c>
      <c r="W74" s="17" t="str">
        <f>IF(AND(NOT(ISBLANK('STB Models Tier 2'!W74)),NOT(ISBLANK(VLOOKUP($G74,'Tier 2 Allowances'!$A$2:$X$6,16,FALSE))),'STB Models Tier 2'!W74&lt;6), 'STB Models Tier 2'!W74*$W$2,"")</f>
        <v/>
      </c>
      <c r="X74" s="17" t="str">
        <f>IF(AND(NOT(ISBLANK('STB Models Tier 2'!X74)),NOT(ISBLANK(VLOOKUP($G74,'Tier 2 Allowances'!$A$2:$X$6,17,FALSE))),'STB Models Tier 2'!X74&lt;2), 'STB Models Tier 2'!X74*$X$2,"")</f>
        <v/>
      </c>
      <c r="Y74" s="17" t="str">
        <f>IF(AND(NOT(ISBLANK('STB Models Tier 2'!Y74)),NOT(ISBLANK(VLOOKUP($G74,'Tier 2 Allowances'!$A$2:$X$6,18,FALSE))),'STB Models Tier 2'!Y74&lt;11), 'STB Models Tier 2'!Y74*$Y$2,"")</f>
        <v/>
      </c>
      <c r="Z74" s="17" t="str">
        <f>IF(AND(NOT(ISBLANK('STB Models Tier 2'!Z74)),NOT(ISBLANK(VLOOKUP($G74,'Tier 2 Allowances'!$A$2:$X$6,19,FALSE))),'STB Models Tier 2'!Z74&lt;11), 'STB Models Tier 2'!Z74*$Z$2,"")</f>
        <v/>
      </c>
      <c r="AA74" s="17" t="str">
        <f>IF(AND(NOT(ISBLANK('STB Models Tier 2'!AA74)),OR(ISBLANK('STB Models Tier 2'!AB74),'STB Models Tier 2'!AB74=0),NOT(ISBLANK(VLOOKUP($G74,'Tier 2 Allowances'!$A$2:$X$6,20,FALSE))),'STB Models Tier 2'!AA74&lt;2), 'STB Models Tier 2'!AA74*$AA$2,"")</f>
        <v/>
      </c>
      <c r="AB74" s="17" t="str">
        <f>IF(AND(NOT(ISBLANK('STB Models Tier 2'!AB74)),NOT(ISBLANK(VLOOKUP($G74,'Tier 2 Allowances'!$A$2:$X$6,21,FALSE))),'STB Models Tier 2'!AB74&lt;2), 'STB Models Tier 2'!AB74*$AB$2,"")</f>
        <v/>
      </c>
      <c r="AC74" s="17" t="str">
        <f>IF(AND(NOT(ISBLANK('STB Models Tier 2'!AC74)),NOT(ISBLANK(VLOOKUP($G74,'Tier 2 Allowances'!$A$2:$X$6,22,FALSE))),'STB Models Tier 2'!AC74&lt;2), 'STB Models Tier 2'!AC74*$AC$2,"")</f>
        <v/>
      </c>
      <c r="AD74" s="17" t="str">
        <f>IF(AND(NOT(ISBLANK('STB Models Tier 2'!AD74)),NOT(ISBLANK(VLOOKUP($G74,'Tier 2 Allowances'!$A$2:$X$6,23,FALSE))),'STB Models Tier 2'!AD74&lt;2), 'STB Models Tier 2'!AD74*$AD$2,"")</f>
        <v/>
      </c>
      <c r="AE74" s="17" t="str">
        <f>IF(AND(NOT(ISBLANK('STB Models Tier 2'!AE74)),NOT(ISBLANK(VLOOKUP($G74,'Tier 2 Allowances'!$A$2:$X$6,24,FALSE))),'STB Models Tier 2'!AE74&lt;2), 'STB Models Tier 2'!AE74*$AE$2,"")</f>
        <v/>
      </c>
      <c r="AF74" s="76" t="str">
        <f>IF(ISBLANK('STB Models Tier 2'!AF74),"",'STB Models Tier 2'!AF74)</f>
        <v/>
      </c>
      <c r="AG74" s="18" t="str">
        <f>IF(ISBLANK('STB Models Tier 2'!AG74),"",'STB Models Tier 2'!AG74)</f>
        <v/>
      </c>
      <c r="AH74" s="18" t="str">
        <f>IF(ISBLANK('STB Models Tier 2'!AH74),"",'STB Models Tier 2'!AH74)</f>
        <v/>
      </c>
      <c r="AI74" s="18" t="str">
        <f>IF(ISBLANK('STB Models Tier 2'!AI74),"",'STB Models Tier 2'!AI74)</f>
        <v/>
      </c>
      <c r="AJ74" s="18" t="str">
        <f>IF(ISBLANK('STB Models Tier 2'!AJ74),"",'STB Models Tier 2'!AJ74)</f>
        <v/>
      </c>
      <c r="AK74" s="18" t="str">
        <f>IF(ISBLANK('STB Models Tier 2'!AK74),"",'STB Models Tier 2'!AK74)</f>
        <v/>
      </c>
      <c r="AP74" s="18" t="str">
        <f>IF(ISBLANK('STB Models Tier 2'!G74),"",(IF(OR(AND(NOT(ISBLANK('STB Models Tier 2'!H74)),ISBLANK('STB Models Tier 2'!AI74)),AND(NOT(ISBLANK('STB Models Tier 2'!I74)),ISBLANK('STB Models Tier 2'!AJ74)),ISBLANK('STB Models Tier 2'!AH74)),"Incomplete",0.365*('STB Models Tier 2'!AG74*AL74+'STB Models Tier 2'!AH74*AM74+'STB Models Tier 2'!AI74*AN74+'STB Models Tier 2'!AJ74*AO74))))</f>
        <v/>
      </c>
      <c r="AQ74" s="17" t="str">
        <f>IF(ISBLANK('STB Models Tier 2'!G74),"",VLOOKUP(G74,'Tier 2 Allowances'!$A$2:$B$6,2,FALSE)+SUM($J74:$AE74))</f>
        <v/>
      </c>
      <c r="AR74" s="76" t="str">
        <f>IF(ISBLANK('STB Models Tier 2'!G74),"",AQ74+'STB Models Tier 2'!AF74)</f>
        <v/>
      </c>
      <c r="AS74" s="76" t="str">
        <f t="shared" si="1"/>
        <v/>
      </c>
      <c r="AT74" s="111" t="str">
        <f>IF(ISBLANK('STB Models Tier 2'!AP74),"",'STB Models Tier 2'!AP74)</f>
        <v/>
      </c>
    </row>
    <row r="75" spans="1:46" ht="16" x14ac:dyDescent="0.2">
      <c r="A75" s="76" t="str">
        <f>IF(ISBLANK('STB Models Tier 2'!A75),"",'STB Models Tier 2'!A75)</f>
        <v/>
      </c>
      <c r="B75" s="17" t="str">
        <f>IF(ISBLANK('STB Models Tier 2'!B75),"",'STB Models Tier 2'!B75)</f>
        <v/>
      </c>
      <c r="C75" s="17" t="str">
        <f>IF(ISBLANK('STB Models Tier 2'!C75),"",'STB Models Tier 2'!C75)</f>
        <v/>
      </c>
      <c r="D75" s="17" t="str">
        <f>IF(ISBLANK('STB Models Tier 2'!D75),"",'STB Models Tier 2'!D75)</f>
        <v/>
      </c>
      <c r="E75" s="17" t="str">
        <f>IF(ISBLANK('STB Models Tier 2'!E75),"",'STB Models Tier 2'!E75)</f>
        <v/>
      </c>
      <c r="F75" s="17" t="str">
        <f>IF(ISBLANK('STB Models Tier 2'!F75),"",'STB Models Tier 2'!F75)</f>
        <v/>
      </c>
      <c r="G75" s="17" t="str">
        <f>IF(ISBLANK('STB Models Tier 2'!G75),"",'STB Models Tier 2'!G75)</f>
        <v/>
      </c>
      <c r="H75" s="17" t="str">
        <f>IF(ISBLANK('STB Models Tier 2'!H75),"",'STB Models Tier 2'!H75)</f>
        <v/>
      </c>
      <c r="I75" s="17" t="str">
        <f>IF(ISBLANK('STB Models Tier 2'!I75),"",'STB Models Tier 2'!I75)</f>
        <v/>
      </c>
      <c r="J75" s="17" t="str">
        <f>IF(AND(NOT(ISBLANK('STB Models Tier 2'!J75)),NOT(ISBLANK(VLOOKUP($G75,'Tier 2 Allowances'!$A$2:$X$6,3,FALSE))),'STB Models Tier 2'!J75&lt;3), 'STB Models Tier 2'!J75*$J$2,"")</f>
        <v/>
      </c>
      <c r="K75" s="17" t="str">
        <f>IF(AND(NOT(ISBLANK('STB Models Tier 2'!K75)),NOT(ISBLANK(VLOOKUP($G75,'Tier 2 Allowances'!$A$2:$X$6,4,FALSE))),'STB Models Tier 2'!K75&lt;3), 'STB Models Tier 2'!K75*$K$2,"")</f>
        <v/>
      </c>
      <c r="L75" s="17" t="str">
        <f>IF(AND(NOT(ISBLANK('STB Models Tier 2'!L75)),NOT(ISBLANK(VLOOKUP($G75,'Tier 2 Allowances'!$A$2:$X$6,5,FALSE))),'STB Models Tier 2'!L75&lt;2), 'STB Models Tier 2'!L75*$L$2,"")</f>
        <v/>
      </c>
      <c r="M75" s="17" t="str">
        <f>IF(AND(NOT(ISBLANK('STB Models Tier 2'!M75)),OR('STB Models Tier 2'!N75=0,ISBLANK('STB Models Tier 2'!N75)),NOT(ISBLANK(VLOOKUP($G75,'Tier 2 Allowances'!$A$2:$X$6,6,FALSE))),'STB Models Tier 2'!M75&lt;2), 'STB Models Tier 2'!M75*$M$2,"")</f>
        <v/>
      </c>
      <c r="N75" s="17"/>
      <c r="O75" s="17" t="str">
        <f>IF(AND(NOT(ISBLANK('STB Models Tier 2'!O75)),NOT(ISBLANK(VLOOKUP($G75,'Tier 2 Allowances'!$A$2:$X$6,8,FALSE))),'STB Models Tier 2'!O75&lt;2), 'STB Models Tier 2'!O75*$O$2,"")</f>
        <v/>
      </c>
      <c r="P75" s="17" t="str">
        <f>IF(AND(NOT(ISBLANK('STB Models Tier 2'!P75)),OR(ISBLANK('STB Models Tier 2'!S75),'STB Models Tier 2'!S75=0),NOT(ISBLANK(VLOOKUP($G75,'Tier 2 Allowances'!$A$2:$X$6,9,FALSE))),'STB Models Tier 2'!P75&lt;2), 'STB Models Tier 2'!P75*$P$2,"")</f>
        <v/>
      </c>
      <c r="Q75" s="17" t="str">
        <f>IF(AND(NOT(ISBLANK('STB Models Tier 2'!Q75)),NOT(ISBLANK(VLOOKUP($G75,'Tier 2 Allowances'!$A$2:$X$6,10,FALSE))),'STB Models Tier 2'!Q75&lt;2), 'STB Models Tier 2'!Q75*$Q$2,"")</f>
        <v/>
      </c>
      <c r="R75" s="17" t="str">
        <f>IF(AND(NOT(ISBLANK('STB Models Tier 2'!R75)),OR(ISBLANK('STB Models Tier 2'!S75),'STB Models Tier 2'!S75=0),NOT(ISBLANK(VLOOKUP($G75,'Tier 2 Allowances'!$A$2:$X$6,11,FALSE))),'STB Models Tier 2'!R75&lt;2), 'STB Models Tier 2'!R75*$R$2,"")</f>
        <v/>
      </c>
      <c r="S75" s="17" t="str">
        <f>IF(AND(NOT(ISBLANK('STB Models Tier 2'!S75)),NOT(ISBLANK(VLOOKUP($G75,'Tier 2 Allowances'!$A$2:$X$6,12,FALSE))),'STB Models Tier 2'!S75&lt;2), 'STB Models Tier 2'!S75*$S$2,"")</f>
        <v/>
      </c>
      <c r="T75" s="17" t="str">
        <f>IF(AND(NOT(ISBLANK('STB Models Tier 2'!T75)),NOT(ISBLANK(VLOOKUP($G75,'Tier 2 Allowances'!$A$2:$X$6,13,FALSE))),'STB Models Tier 2'!T75&lt;2), 'STB Models Tier 2'!T75*$T$2,"")</f>
        <v/>
      </c>
      <c r="U75" s="17" t="str">
        <f>IF(AND(NOT(ISBLANK('STB Models Tier 2'!U75)),NOT(ISBLANK(VLOOKUP($G75,'Tier 2 Allowances'!$A$2:$X$6,14,FALSE))),'STB Models Tier 2'!U75&lt;2), 'STB Models Tier 2'!U75*$U$2,"")</f>
        <v/>
      </c>
      <c r="V75" s="17" t="str">
        <f>IF(AND(NOT(ISBLANK('STB Models Tier 2'!V75)),NOT(ISBLANK(VLOOKUP($G75,'Tier 2 Allowances'!$A$2:$X$6,15,FALSE))),'STB Models Tier 2'!V75&lt;2), 'STB Models Tier 2'!V75*$V$2,"")</f>
        <v/>
      </c>
      <c r="W75" s="17" t="str">
        <f>IF(AND(NOT(ISBLANK('STB Models Tier 2'!W75)),NOT(ISBLANK(VLOOKUP($G75,'Tier 2 Allowances'!$A$2:$X$6,16,FALSE))),'STB Models Tier 2'!W75&lt;6), 'STB Models Tier 2'!W75*$W$2,"")</f>
        <v/>
      </c>
      <c r="X75" s="17" t="str">
        <f>IF(AND(NOT(ISBLANK('STB Models Tier 2'!X75)),NOT(ISBLANK(VLOOKUP($G75,'Tier 2 Allowances'!$A$2:$X$6,17,FALSE))),'STB Models Tier 2'!X75&lt;2), 'STB Models Tier 2'!X75*$X$2,"")</f>
        <v/>
      </c>
      <c r="Y75" s="17" t="str">
        <f>IF(AND(NOT(ISBLANK('STB Models Tier 2'!Y75)),NOT(ISBLANK(VLOOKUP($G75,'Tier 2 Allowances'!$A$2:$X$6,18,FALSE))),'STB Models Tier 2'!Y75&lt;11), 'STB Models Tier 2'!Y75*$Y$2,"")</f>
        <v/>
      </c>
      <c r="Z75" s="17" t="str">
        <f>IF(AND(NOT(ISBLANK('STB Models Tier 2'!Z75)),NOT(ISBLANK(VLOOKUP($G75,'Tier 2 Allowances'!$A$2:$X$6,19,FALSE))),'STB Models Tier 2'!Z75&lt;11), 'STB Models Tier 2'!Z75*$Z$2,"")</f>
        <v/>
      </c>
      <c r="AA75" s="17" t="str">
        <f>IF(AND(NOT(ISBLANK('STB Models Tier 2'!AA75)),OR(ISBLANK('STB Models Tier 2'!AB75),'STB Models Tier 2'!AB75=0),NOT(ISBLANK(VLOOKUP($G75,'Tier 2 Allowances'!$A$2:$X$6,20,FALSE))),'STB Models Tier 2'!AA75&lt;2), 'STB Models Tier 2'!AA75*$AA$2,"")</f>
        <v/>
      </c>
      <c r="AB75" s="17" t="str">
        <f>IF(AND(NOT(ISBLANK('STB Models Tier 2'!AB75)),NOT(ISBLANK(VLOOKUP($G75,'Tier 2 Allowances'!$A$2:$X$6,21,FALSE))),'STB Models Tier 2'!AB75&lt;2), 'STB Models Tier 2'!AB75*$AB$2,"")</f>
        <v/>
      </c>
      <c r="AC75" s="17" t="str">
        <f>IF(AND(NOT(ISBLANK('STB Models Tier 2'!AC75)),NOT(ISBLANK(VLOOKUP($G75,'Tier 2 Allowances'!$A$2:$X$6,22,FALSE))),'STB Models Tier 2'!AC75&lt;2), 'STB Models Tier 2'!AC75*$AC$2,"")</f>
        <v/>
      </c>
      <c r="AD75" s="17" t="str">
        <f>IF(AND(NOT(ISBLANK('STB Models Tier 2'!AD75)),NOT(ISBLANK(VLOOKUP($G75,'Tier 2 Allowances'!$A$2:$X$6,23,FALSE))),'STB Models Tier 2'!AD75&lt;2), 'STB Models Tier 2'!AD75*$AD$2,"")</f>
        <v/>
      </c>
      <c r="AE75" s="17" t="str">
        <f>IF(AND(NOT(ISBLANK('STB Models Tier 2'!AE75)),NOT(ISBLANK(VLOOKUP($G75,'Tier 2 Allowances'!$A$2:$X$6,24,FALSE))),'STB Models Tier 2'!AE75&lt;2), 'STB Models Tier 2'!AE75*$AE$2,"")</f>
        <v/>
      </c>
      <c r="AF75" s="76" t="str">
        <f>IF(ISBLANK('STB Models Tier 2'!AF75),"",'STB Models Tier 2'!AF75)</f>
        <v/>
      </c>
      <c r="AG75" s="18" t="str">
        <f>IF(ISBLANK('STB Models Tier 2'!AG75),"",'STB Models Tier 2'!AG75)</f>
        <v/>
      </c>
      <c r="AH75" s="18" t="str">
        <f>IF(ISBLANK('STB Models Tier 2'!AH75),"",'STB Models Tier 2'!AH75)</f>
        <v/>
      </c>
      <c r="AI75" s="18" t="str">
        <f>IF(ISBLANK('STB Models Tier 2'!AI75),"",'STB Models Tier 2'!AI75)</f>
        <v/>
      </c>
      <c r="AJ75" s="18" t="str">
        <f>IF(ISBLANK('STB Models Tier 2'!AJ75),"",'STB Models Tier 2'!AJ75)</f>
        <v/>
      </c>
      <c r="AK75" s="18" t="str">
        <f>IF(ISBLANK('STB Models Tier 2'!AK75),"",'STB Models Tier 2'!AK75)</f>
        <v/>
      </c>
      <c r="AP75" s="18" t="str">
        <f>IF(ISBLANK('STB Models Tier 2'!G75),"",(IF(OR(AND(NOT(ISBLANK('STB Models Tier 2'!H75)),ISBLANK('STB Models Tier 2'!AI75)),AND(NOT(ISBLANK('STB Models Tier 2'!I75)),ISBLANK('STB Models Tier 2'!AJ75)),ISBLANK('STB Models Tier 2'!AH75)),"Incomplete",0.365*('STB Models Tier 2'!AG75*AL75+'STB Models Tier 2'!AH75*AM75+'STB Models Tier 2'!AI75*AN75+'STB Models Tier 2'!AJ75*AO75))))</f>
        <v/>
      </c>
      <c r="AQ75" s="17" t="str">
        <f>IF(ISBLANK('STB Models Tier 2'!G75),"",VLOOKUP(G75,'Tier 2 Allowances'!$A$2:$B$6,2,FALSE)+SUM($J75:$AE75))</f>
        <v/>
      </c>
      <c r="AR75" s="76" t="str">
        <f>IF(ISBLANK('STB Models Tier 2'!G75),"",AQ75+'STB Models Tier 2'!AF75)</f>
        <v/>
      </c>
      <c r="AS75" s="76" t="str">
        <f t="shared" si="1"/>
        <v/>
      </c>
      <c r="AT75" s="111" t="str">
        <f>IF(ISBLANK('STB Models Tier 2'!AP75),"",'STB Models Tier 2'!AP75)</f>
        <v/>
      </c>
    </row>
    <row r="76" spans="1:46" ht="16" x14ac:dyDescent="0.2">
      <c r="A76" s="76" t="str">
        <f>IF(ISBLANK('STB Models Tier 2'!A76),"",'STB Models Tier 2'!A76)</f>
        <v/>
      </c>
      <c r="B76" s="17" t="str">
        <f>IF(ISBLANK('STB Models Tier 2'!B76),"",'STB Models Tier 2'!B76)</f>
        <v/>
      </c>
      <c r="C76" s="17" t="str">
        <f>IF(ISBLANK('STB Models Tier 2'!C76),"",'STB Models Tier 2'!C76)</f>
        <v/>
      </c>
      <c r="D76" s="17" t="str">
        <f>IF(ISBLANK('STB Models Tier 2'!D76),"",'STB Models Tier 2'!D76)</f>
        <v/>
      </c>
      <c r="E76" s="17" t="str">
        <f>IF(ISBLANK('STB Models Tier 2'!E76),"",'STB Models Tier 2'!E76)</f>
        <v/>
      </c>
      <c r="F76" s="17" t="str">
        <f>IF(ISBLANK('STB Models Tier 2'!F76),"",'STB Models Tier 2'!F76)</f>
        <v/>
      </c>
      <c r="G76" s="17" t="str">
        <f>IF(ISBLANK('STB Models Tier 2'!G76),"",'STB Models Tier 2'!G76)</f>
        <v/>
      </c>
      <c r="H76" s="17" t="str">
        <f>IF(ISBLANK('STB Models Tier 2'!H76),"",'STB Models Tier 2'!H76)</f>
        <v/>
      </c>
      <c r="I76" s="17" t="str">
        <f>IF(ISBLANK('STB Models Tier 2'!I76),"",'STB Models Tier 2'!I76)</f>
        <v/>
      </c>
      <c r="J76" s="17" t="str">
        <f>IF(AND(NOT(ISBLANK('STB Models Tier 2'!J76)),NOT(ISBLANK(VLOOKUP($G76,'Tier 2 Allowances'!$A$2:$X$6,3,FALSE))),'STB Models Tier 2'!J76&lt;3), 'STB Models Tier 2'!J76*$J$2,"")</f>
        <v/>
      </c>
      <c r="K76" s="17" t="str">
        <f>IF(AND(NOT(ISBLANK('STB Models Tier 2'!K76)),NOT(ISBLANK(VLOOKUP($G76,'Tier 2 Allowances'!$A$2:$X$6,4,FALSE))),'STB Models Tier 2'!K76&lt;3), 'STB Models Tier 2'!K76*$K$2,"")</f>
        <v/>
      </c>
      <c r="L76" s="17" t="str">
        <f>IF(AND(NOT(ISBLANK('STB Models Tier 2'!L76)),NOT(ISBLANK(VLOOKUP($G76,'Tier 2 Allowances'!$A$2:$X$6,5,FALSE))),'STB Models Tier 2'!L76&lt;2), 'STB Models Tier 2'!L76*$L$2,"")</f>
        <v/>
      </c>
      <c r="M76" s="17" t="str">
        <f>IF(AND(NOT(ISBLANK('STB Models Tier 2'!M76)),OR('STB Models Tier 2'!N76=0,ISBLANK('STB Models Tier 2'!N76)),NOT(ISBLANK(VLOOKUP($G76,'Tier 2 Allowances'!$A$2:$X$6,6,FALSE))),'STB Models Tier 2'!M76&lt;2), 'STB Models Tier 2'!M76*$M$2,"")</f>
        <v/>
      </c>
      <c r="N76" s="17"/>
      <c r="O76" s="17" t="str">
        <f>IF(AND(NOT(ISBLANK('STB Models Tier 2'!O76)),NOT(ISBLANK(VLOOKUP($G76,'Tier 2 Allowances'!$A$2:$X$6,8,FALSE))),'STB Models Tier 2'!O76&lt;2), 'STB Models Tier 2'!O76*$O$2,"")</f>
        <v/>
      </c>
      <c r="P76" s="17" t="str">
        <f>IF(AND(NOT(ISBLANK('STB Models Tier 2'!P76)),OR(ISBLANK('STB Models Tier 2'!S76),'STB Models Tier 2'!S76=0),NOT(ISBLANK(VLOOKUP($G76,'Tier 2 Allowances'!$A$2:$X$6,9,FALSE))),'STB Models Tier 2'!P76&lt;2), 'STB Models Tier 2'!P76*$P$2,"")</f>
        <v/>
      </c>
      <c r="Q76" s="17" t="str">
        <f>IF(AND(NOT(ISBLANK('STB Models Tier 2'!Q76)),NOT(ISBLANK(VLOOKUP($G76,'Tier 2 Allowances'!$A$2:$X$6,10,FALSE))),'STB Models Tier 2'!Q76&lt;2), 'STB Models Tier 2'!Q76*$Q$2,"")</f>
        <v/>
      </c>
      <c r="R76" s="17" t="str">
        <f>IF(AND(NOT(ISBLANK('STB Models Tier 2'!R76)),OR(ISBLANK('STB Models Tier 2'!S76),'STB Models Tier 2'!S76=0),NOT(ISBLANK(VLOOKUP($G76,'Tier 2 Allowances'!$A$2:$X$6,11,FALSE))),'STB Models Tier 2'!R76&lt;2), 'STB Models Tier 2'!R76*$R$2,"")</f>
        <v/>
      </c>
      <c r="S76" s="17" t="str">
        <f>IF(AND(NOT(ISBLANK('STB Models Tier 2'!S76)),NOT(ISBLANK(VLOOKUP($G76,'Tier 2 Allowances'!$A$2:$X$6,12,FALSE))),'STB Models Tier 2'!S76&lt;2), 'STB Models Tier 2'!S76*$S$2,"")</f>
        <v/>
      </c>
      <c r="T76" s="17" t="str">
        <f>IF(AND(NOT(ISBLANK('STB Models Tier 2'!T76)),NOT(ISBLANK(VLOOKUP($G76,'Tier 2 Allowances'!$A$2:$X$6,13,FALSE))),'STB Models Tier 2'!T76&lt;2), 'STB Models Tier 2'!T76*$T$2,"")</f>
        <v/>
      </c>
      <c r="U76" s="17" t="str">
        <f>IF(AND(NOT(ISBLANK('STB Models Tier 2'!U76)),NOT(ISBLANK(VLOOKUP($G76,'Tier 2 Allowances'!$A$2:$X$6,14,FALSE))),'STB Models Tier 2'!U76&lt;2), 'STB Models Tier 2'!U76*$U$2,"")</f>
        <v/>
      </c>
      <c r="V76" s="17" t="str">
        <f>IF(AND(NOT(ISBLANK('STB Models Tier 2'!V76)),NOT(ISBLANK(VLOOKUP($G76,'Tier 2 Allowances'!$A$2:$X$6,15,FALSE))),'STB Models Tier 2'!V76&lt;2), 'STB Models Tier 2'!V76*$V$2,"")</f>
        <v/>
      </c>
      <c r="W76" s="17" t="str">
        <f>IF(AND(NOT(ISBLANK('STB Models Tier 2'!W76)),NOT(ISBLANK(VLOOKUP($G76,'Tier 2 Allowances'!$A$2:$X$6,16,FALSE))),'STB Models Tier 2'!W76&lt;6), 'STB Models Tier 2'!W76*$W$2,"")</f>
        <v/>
      </c>
      <c r="X76" s="17" t="str">
        <f>IF(AND(NOT(ISBLANK('STB Models Tier 2'!X76)),NOT(ISBLANK(VLOOKUP($G76,'Tier 2 Allowances'!$A$2:$X$6,17,FALSE))),'STB Models Tier 2'!X76&lt;2), 'STB Models Tier 2'!X76*$X$2,"")</f>
        <v/>
      </c>
      <c r="Y76" s="17" t="str">
        <f>IF(AND(NOT(ISBLANK('STB Models Tier 2'!Y76)),NOT(ISBLANK(VLOOKUP($G76,'Tier 2 Allowances'!$A$2:$X$6,18,FALSE))),'STB Models Tier 2'!Y76&lt;11), 'STB Models Tier 2'!Y76*$Y$2,"")</f>
        <v/>
      </c>
      <c r="Z76" s="17" t="str">
        <f>IF(AND(NOT(ISBLANK('STB Models Tier 2'!Z76)),NOT(ISBLANK(VLOOKUP($G76,'Tier 2 Allowances'!$A$2:$X$6,19,FALSE))),'STB Models Tier 2'!Z76&lt;11), 'STB Models Tier 2'!Z76*$Z$2,"")</f>
        <v/>
      </c>
      <c r="AA76" s="17" t="str">
        <f>IF(AND(NOT(ISBLANK('STB Models Tier 2'!AA76)),OR(ISBLANK('STB Models Tier 2'!AB76),'STB Models Tier 2'!AB76=0),NOT(ISBLANK(VLOOKUP($G76,'Tier 2 Allowances'!$A$2:$X$6,20,FALSE))),'STB Models Tier 2'!AA76&lt;2), 'STB Models Tier 2'!AA76*$AA$2,"")</f>
        <v/>
      </c>
      <c r="AB76" s="17" t="str">
        <f>IF(AND(NOT(ISBLANK('STB Models Tier 2'!AB76)),NOT(ISBLANK(VLOOKUP($G76,'Tier 2 Allowances'!$A$2:$X$6,21,FALSE))),'STB Models Tier 2'!AB76&lt;2), 'STB Models Tier 2'!AB76*$AB$2,"")</f>
        <v/>
      </c>
      <c r="AC76" s="17" t="str">
        <f>IF(AND(NOT(ISBLANK('STB Models Tier 2'!AC76)),NOT(ISBLANK(VLOOKUP($G76,'Tier 2 Allowances'!$A$2:$X$6,22,FALSE))),'STB Models Tier 2'!AC76&lt;2), 'STB Models Tier 2'!AC76*$AC$2,"")</f>
        <v/>
      </c>
      <c r="AD76" s="17" t="str">
        <f>IF(AND(NOT(ISBLANK('STB Models Tier 2'!AD76)),NOT(ISBLANK(VLOOKUP($G76,'Tier 2 Allowances'!$A$2:$X$6,23,FALSE))),'STB Models Tier 2'!AD76&lt;2), 'STB Models Tier 2'!AD76*$AD$2,"")</f>
        <v/>
      </c>
      <c r="AE76" s="17" t="str">
        <f>IF(AND(NOT(ISBLANK('STB Models Tier 2'!AE76)),NOT(ISBLANK(VLOOKUP($G76,'Tier 2 Allowances'!$A$2:$X$6,24,FALSE))),'STB Models Tier 2'!AE76&lt;2), 'STB Models Tier 2'!AE76*$AE$2,"")</f>
        <v/>
      </c>
      <c r="AF76" s="76" t="str">
        <f>IF(ISBLANK('STB Models Tier 2'!AF76),"",'STB Models Tier 2'!AF76)</f>
        <v/>
      </c>
      <c r="AG76" s="18" t="str">
        <f>IF(ISBLANK('STB Models Tier 2'!AG76),"",'STB Models Tier 2'!AG76)</f>
        <v/>
      </c>
      <c r="AH76" s="18" t="str">
        <f>IF(ISBLANK('STB Models Tier 2'!AH76),"",'STB Models Tier 2'!AH76)</f>
        <v/>
      </c>
      <c r="AI76" s="18" t="str">
        <f>IF(ISBLANK('STB Models Tier 2'!AI76),"",'STB Models Tier 2'!AI76)</f>
        <v/>
      </c>
      <c r="AJ76" s="18" t="str">
        <f>IF(ISBLANK('STB Models Tier 2'!AJ76),"",'STB Models Tier 2'!AJ76)</f>
        <v/>
      </c>
      <c r="AK76" s="18" t="str">
        <f>IF(ISBLANK('STB Models Tier 2'!AK76),"",'STB Models Tier 2'!AK76)</f>
        <v/>
      </c>
      <c r="AP76" s="18" t="str">
        <f>IF(ISBLANK('STB Models Tier 2'!G76),"",(IF(OR(AND(NOT(ISBLANK('STB Models Tier 2'!H76)),ISBLANK('STB Models Tier 2'!AI76)),AND(NOT(ISBLANK('STB Models Tier 2'!I76)),ISBLANK('STB Models Tier 2'!AJ76)),ISBLANK('STB Models Tier 2'!AH76)),"Incomplete",0.365*('STB Models Tier 2'!AG76*AL76+'STB Models Tier 2'!AH76*AM76+'STB Models Tier 2'!AI76*AN76+'STB Models Tier 2'!AJ76*AO76))))</f>
        <v/>
      </c>
      <c r="AQ76" s="17" t="str">
        <f>IF(ISBLANK('STB Models Tier 2'!G76),"",VLOOKUP(G76,'Tier 2 Allowances'!$A$2:$B$6,2,FALSE)+SUM($J76:$AE76))</f>
        <v/>
      </c>
      <c r="AR76" s="76" t="str">
        <f>IF(ISBLANK('STB Models Tier 2'!G76),"",AQ76+'STB Models Tier 2'!AF76)</f>
        <v/>
      </c>
      <c r="AS76" s="76" t="str">
        <f t="shared" si="1"/>
        <v/>
      </c>
      <c r="AT76" s="111" t="str">
        <f>IF(ISBLANK('STB Models Tier 2'!AP76),"",'STB Models Tier 2'!AP76)</f>
        <v/>
      </c>
    </row>
    <row r="77" spans="1:46" ht="16" x14ac:dyDescent="0.2">
      <c r="A77" s="76" t="str">
        <f>IF(ISBLANK('STB Models Tier 2'!A77),"",'STB Models Tier 2'!A77)</f>
        <v/>
      </c>
      <c r="B77" s="17" t="str">
        <f>IF(ISBLANK('STB Models Tier 2'!B77),"",'STB Models Tier 2'!B77)</f>
        <v/>
      </c>
      <c r="C77" s="17" t="str">
        <f>IF(ISBLANK('STB Models Tier 2'!C77),"",'STB Models Tier 2'!C77)</f>
        <v/>
      </c>
      <c r="D77" s="17" t="str">
        <f>IF(ISBLANK('STB Models Tier 2'!D77),"",'STB Models Tier 2'!D77)</f>
        <v/>
      </c>
      <c r="E77" s="17" t="str">
        <f>IF(ISBLANK('STB Models Tier 2'!E77),"",'STB Models Tier 2'!E77)</f>
        <v/>
      </c>
      <c r="F77" s="17" t="str">
        <f>IF(ISBLANK('STB Models Tier 2'!F77),"",'STB Models Tier 2'!F77)</f>
        <v/>
      </c>
      <c r="G77" s="17" t="str">
        <f>IF(ISBLANK('STB Models Tier 2'!G77),"",'STB Models Tier 2'!G77)</f>
        <v/>
      </c>
      <c r="H77" s="17" t="str">
        <f>IF(ISBLANK('STB Models Tier 2'!H77),"",'STB Models Tier 2'!H77)</f>
        <v/>
      </c>
      <c r="I77" s="17" t="str">
        <f>IF(ISBLANK('STB Models Tier 2'!I77),"",'STB Models Tier 2'!I77)</f>
        <v/>
      </c>
      <c r="J77" s="17" t="str">
        <f>IF(AND(NOT(ISBLANK('STB Models Tier 2'!J77)),NOT(ISBLANK(VLOOKUP($G77,'Tier 2 Allowances'!$A$2:$X$6,3,FALSE))),'STB Models Tier 2'!J77&lt;3), 'STB Models Tier 2'!J77*$J$2,"")</f>
        <v/>
      </c>
      <c r="K77" s="17" t="str">
        <f>IF(AND(NOT(ISBLANK('STB Models Tier 2'!K77)),NOT(ISBLANK(VLOOKUP($G77,'Tier 2 Allowances'!$A$2:$X$6,4,FALSE))),'STB Models Tier 2'!K77&lt;3), 'STB Models Tier 2'!K77*$K$2,"")</f>
        <v/>
      </c>
      <c r="L77" s="17" t="str">
        <f>IF(AND(NOT(ISBLANK('STB Models Tier 2'!L77)),NOT(ISBLANK(VLOOKUP($G77,'Tier 2 Allowances'!$A$2:$X$6,5,FALSE))),'STB Models Tier 2'!L77&lt;2), 'STB Models Tier 2'!L77*$L$2,"")</f>
        <v/>
      </c>
      <c r="M77" s="17" t="str">
        <f>IF(AND(NOT(ISBLANK('STB Models Tier 2'!M77)),OR('STB Models Tier 2'!N77=0,ISBLANK('STB Models Tier 2'!N77)),NOT(ISBLANK(VLOOKUP($G77,'Tier 2 Allowances'!$A$2:$X$6,6,FALSE))),'STB Models Tier 2'!M77&lt;2), 'STB Models Tier 2'!M77*$M$2,"")</f>
        <v/>
      </c>
      <c r="N77" s="17"/>
      <c r="O77" s="17" t="str">
        <f>IF(AND(NOT(ISBLANK('STB Models Tier 2'!O77)),NOT(ISBLANK(VLOOKUP($G77,'Tier 2 Allowances'!$A$2:$X$6,8,FALSE))),'STB Models Tier 2'!O77&lt;2), 'STB Models Tier 2'!O77*$O$2,"")</f>
        <v/>
      </c>
      <c r="P77" s="17" t="str">
        <f>IF(AND(NOT(ISBLANK('STB Models Tier 2'!P77)),OR(ISBLANK('STB Models Tier 2'!S77),'STB Models Tier 2'!S77=0),NOT(ISBLANK(VLOOKUP($G77,'Tier 2 Allowances'!$A$2:$X$6,9,FALSE))),'STB Models Tier 2'!P77&lt;2), 'STB Models Tier 2'!P77*$P$2,"")</f>
        <v/>
      </c>
      <c r="Q77" s="17" t="str">
        <f>IF(AND(NOT(ISBLANK('STB Models Tier 2'!Q77)),NOT(ISBLANK(VLOOKUP($G77,'Tier 2 Allowances'!$A$2:$X$6,10,FALSE))),'STB Models Tier 2'!Q77&lt;2), 'STB Models Tier 2'!Q77*$Q$2,"")</f>
        <v/>
      </c>
      <c r="R77" s="17" t="str">
        <f>IF(AND(NOT(ISBLANK('STB Models Tier 2'!R77)),OR(ISBLANK('STB Models Tier 2'!S77),'STB Models Tier 2'!S77=0),NOT(ISBLANK(VLOOKUP($G77,'Tier 2 Allowances'!$A$2:$X$6,11,FALSE))),'STB Models Tier 2'!R77&lt;2), 'STB Models Tier 2'!R77*$R$2,"")</f>
        <v/>
      </c>
      <c r="S77" s="17" t="str">
        <f>IF(AND(NOT(ISBLANK('STB Models Tier 2'!S77)),NOT(ISBLANK(VLOOKUP($G77,'Tier 2 Allowances'!$A$2:$X$6,12,FALSE))),'STB Models Tier 2'!S77&lt;2), 'STB Models Tier 2'!S77*$S$2,"")</f>
        <v/>
      </c>
      <c r="T77" s="17" t="str">
        <f>IF(AND(NOT(ISBLANK('STB Models Tier 2'!T77)),NOT(ISBLANK(VLOOKUP($G77,'Tier 2 Allowances'!$A$2:$X$6,13,FALSE))),'STB Models Tier 2'!T77&lt;2), 'STB Models Tier 2'!T77*$T$2,"")</f>
        <v/>
      </c>
      <c r="U77" s="17" t="str">
        <f>IF(AND(NOT(ISBLANK('STB Models Tier 2'!U77)),NOT(ISBLANK(VLOOKUP($G77,'Tier 2 Allowances'!$A$2:$X$6,14,FALSE))),'STB Models Tier 2'!U77&lt;2), 'STB Models Tier 2'!U77*$U$2,"")</f>
        <v/>
      </c>
      <c r="V77" s="17" t="str">
        <f>IF(AND(NOT(ISBLANK('STB Models Tier 2'!V77)),NOT(ISBLANK(VLOOKUP($G77,'Tier 2 Allowances'!$A$2:$X$6,15,FALSE))),'STB Models Tier 2'!V77&lt;2), 'STB Models Tier 2'!V77*$V$2,"")</f>
        <v/>
      </c>
      <c r="W77" s="17" t="str">
        <f>IF(AND(NOT(ISBLANK('STB Models Tier 2'!W77)),NOT(ISBLANK(VLOOKUP($G77,'Tier 2 Allowances'!$A$2:$X$6,16,FALSE))),'STB Models Tier 2'!W77&lt;6), 'STB Models Tier 2'!W77*$W$2,"")</f>
        <v/>
      </c>
      <c r="X77" s="17" t="str">
        <f>IF(AND(NOT(ISBLANK('STB Models Tier 2'!X77)),NOT(ISBLANK(VLOOKUP($G77,'Tier 2 Allowances'!$A$2:$X$6,17,FALSE))),'STB Models Tier 2'!X77&lt;2), 'STB Models Tier 2'!X77*$X$2,"")</f>
        <v/>
      </c>
      <c r="Y77" s="17" t="str">
        <f>IF(AND(NOT(ISBLANK('STB Models Tier 2'!Y77)),NOT(ISBLANK(VLOOKUP($G77,'Tier 2 Allowances'!$A$2:$X$6,18,FALSE))),'STB Models Tier 2'!Y77&lt;11), 'STB Models Tier 2'!Y77*$Y$2,"")</f>
        <v/>
      </c>
      <c r="Z77" s="17" t="str">
        <f>IF(AND(NOT(ISBLANK('STB Models Tier 2'!Z77)),NOT(ISBLANK(VLOOKUP($G77,'Tier 2 Allowances'!$A$2:$X$6,19,FALSE))),'STB Models Tier 2'!Z77&lt;11), 'STB Models Tier 2'!Z77*$Z$2,"")</f>
        <v/>
      </c>
      <c r="AA77" s="17" t="str">
        <f>IF(AND(NOT(ISBLANK('STB Models Tier 2'!AA77)),OR(ISBLANK('STB Models Tier 2'!AB77),'STB Models Tier 2'!AB77=0),NOT(ISBLANK(VLOOKUP($G77,'Tier 2 Allowances'!$A$2:$X$6,20,FALSE))),'STB Models Tier 2'!AA77&lt;2), 'STB Models Tier 2'!AA77*$AA$2,"")</f>
        <v/>
      </c>
      <c r="AB77" s="17" t="str">
        <f>IF(AND(NOT(ISBLANK('STB Models Tier 2'!AB77)),NOT(ISBLANK(VLOOKUP($G77,'Tier 2 Allowances'!$A$2:$X$6,21,FALSE))),'STB Models Tier 2'!AB77&lt;2), 'STB Models Tier 2'!AB77*$AB$2,"")</f>
        <v/>
      </c>
      <c r="AC77" s="17" t="str">
        <f>IF(AND(NOT(ISBLANK('STB Models Tier 2'!AC77)),NOT(ISBLANK(VLOOKUP($G77,'Tier 2 Allowances'!$A$2:$X$6,22,FALSE))),'STB Models Tier 2'!AC77&lt;2), 'STB Models Tier 2'!AC77*$AC$2,"")</f>
        <v/>
      </c>
      <c r="AD77" s="17" t="str">
        <f>IF(AND(NOT(ISBLANK('STB Models Tier 2'!AD77)),NOT(ISBLANK(VLOOKUP($G77,'Tier 2 Allowances'!$A$2:$X$6,23,FALSE))),'STB Models Tier 2'!AD77&lt;2), 'STB Models Tier 2'!AD77*$AD$2,"")</f>
        <v/>
      </c>
      <c r="AE77" s="17" t="str">
        <f>IF(AND(NOT(ISBLANK('STB Models Tier 2'!AE77)),NOT(ISBLANK(VLOOKUP($G77,'Tier 2 Allowances'!$A$2:$X$6,24,FALSE))),'STB Models Tier 2'!AE77&lt;2), 'STB Models Tier 2'!AE77*$AE$2,"")</f>
        <v/>
      </c>
      <c r="AF77" s="76" t="str">
        <f>IF(ISBLANK('STB Models Tier 2'!AF77),"",'STB Models Tier 2'!AF77)</f>
        <v/>
      </c>
      <c r="AG77" s="18" t="str">
        <f>IF(ISBLANK('STB Models Tier 2'!AG77),"",'STB Models Tier 2'!AG77)</f>
        <v/>
      </c>
      <c r="AH77" s="18" t="str">
        <f>IF(ISBLANK('STB Models Tier 2'!AH77),"",'STB Models Tier 2'!AH77)</f>
        <v/>
      </c>
      <c r="AI77" s="18" t="str">
        <f>IF(ISBLANK('STB Models Tier 2'!AI77),"",'STB Models Tier 2'!AI77)</f>
        <v/>
      </c>
      <c r="AJ77" s="18" t="str">
        <f>IF(ISBLANK('STB Models Tier 2'!AJ77),"",'STB Models Tier 2'!AJ77)</f>
        <v/>
      </c>
      <c r="AK77" s="18" t="str">
        <f>IF(ISBLANK('STB Models Tier 2'!AK77),"",'STB Models Tier 2'!AK77)</f>
        <v/>
      </c>
      <c r="AP77" s="18" t="str">
        <f>IF(ISBLANK('STB Models Tier 2'!G77),"",(IF(OR(AND(NOT(ISBLANK('STB Models Tier 2'!H77)),ISBLANK('STB Models Tier 2'!AI77)),AND(NOT(ISBLANK('STB Models Tier 2'!I77)),ISBLANK('STB Models Tier 2'!AJ77)),ISBLANK('STB Models Tier 2'!AH77)),"Incomplete",0.365*('STB Models Tier 2'!AG77*AL77+'STB Models Tier 2'!AH77*AM77+'STB Models Tier 2'!AI77*AN77+'STB Models Tier 2'!AJ77*AO77))))</f>
        <v/>
      </c>
      <c r="AQ77" s="17" t="str">
        <f>IF(ISBLANK('STB Models Tier 2'!G77),"",VLOOKUP(G77,'Tier 2 Allowances'!$A$2:$B$6,2,FALSE)+SUM($J77:$AE77))</f>
        <v/>
      </c>
      <c r="AR77" s="76" t="str">
        <f>IF(ISBLANK('STB Models Tier 2'!G77),"",AQ77+'STB Models Tier 2'!AF77)</f>
        <v/>
      </c>
      <c r="AS77" s="76" t="str">
        <f t="shared" si="1"/>
        <v/>
      </c>
      <c r="AT77" s="111" t="str">
        <f>IF(ISBLANK('STB Models Tier 2'!AP77),"",'STB Models Tier 2'!AP77)</f>
        <v/>
      </c>
    </row>
    <row r="78" spans="1:46" ht="16" x14ac:dyDescent="0.2">
      <c r="A78" s="76" t="str">
        <f>IF(ISBLANK('STB Models Tier 2'!A78),"",'STB Models Tier 2'!A78)</f>
        <v/>
      </c>
      <c r="B78" s="17" t="str">
        <f>IF(ISBLANK('STB Models Tier 2'!B78),"",'STB Models Tier 2'!B78)</f>
        <v/>
      </c>
      <c r="C78" s="17" t="str">
        <f>IF(ISBLANK('STB Models Tier 2'!C78),"",'STB Models Tier 2'!C78)</f>
        <v/>
      </c>
      <c r="D78" s="17" t="str">
        <f>IF(ISBLANK('STB Models Tier 2'!D78),"",'STB Models Tier 2'!D78)</f>
        <v/>
      </c>
      <c r="E78" s="17" t="str">
        <f>IF(ISBLANK('STB Models Tier 2'!E78),"",'STB Models Tier 2'!E78)</f>
        <v/>
      </c>
      <c r="F78" s="17" t="str">
        <f>IF(ISBLANK('STB Models Tier 2'!F78),"",'STB Models Tier 2'!F78)</f>
        <v/>
      </c>
      <c r="G78" s="17" t="str">
        <f>IF(ISBLANK('STB Models Tier 2'!G78),"",'STB Models Tier 2'!G78)</f>
        <v/>
      </c>
      <c r="H78" s="17" t="str">
        <f>IF(ISBLANK('STB Models Tier 2'!H78),"",'STB Models Tier 2'!H78)</f>
        <v/>
      </c>
      <c r="I78" s="17" t="str">
        <f>IF(ISBLANK('STB Models Tier 2'!I78),"",'STB Models Tier 2'!I78)</f>
        <v/>
      </c>
      <c r="J78" s="17" t="str">
        <f>IF(AND(NOT(ISBLANK('STB Models Tier 2'!J78)),NOT(ISBLANK(VLOOKUP($G78,'Tier 2 Allowances'!$A$2:$X$6,3,FALSE))),'STB Models Tier 2'!J78&lt;3), 'STB Models Tier 2'!J78*$J$2,"")</f>
        <v/>
      </c>
      <c r="K78" s="17" t="str">
        <f>IF(AND(NOT(ISBLANK('STB Models Tier 2'!K78)),NOT(ISBLANK(VLOOKUP($G78,'Tier 2 Allowances'!$A$2:$X$6,4,FALSE))),'STB Models Tier 2'!K78&lt;3), 'STB Models Tier 2'!K78*$K$2,"")</f>
        <v/>
      </c>
      <c r="L78" s="17" t="str">
        <f>IF(AND(NOT(ISBLANK('STB Models Tier 2'!L78)),NOT(ISBLANK(VLOOKUP($G78,'Tier 2 Allowances'!$A$2:$X$6,5,FALSE))),'STB Models Tier 2'!L78&lt;2), 'STB Models Tier 2'!L78*$L$2,"")</f>
        <v/>
      </c>
      <c r="M78" s="17" t="str">
        <f>IF(AND(NOT(ISBLANK('STB Models Tier 2'!M78)),OR('STB Models Tier 2'!N78=0,ISBLANK('STB Models Tier 2'!N78)),NOT(ISBLANK(VLOOKUP($G78,'Tier 2 Allowances'!$A$2:$X$6,6,FALSE))),'STB Models Tier 2'!M78&lt;2), 'STB Models Tier 2'!M78*$M$2,"")</f>
        <v/>
      </c>
      <c r="N78" s="17"/>
      <c r="O78" s="17" t="str">
        <f>IF(AND(NOT(ISBLANK('STB Models Tier 2'!O78)),NOT(ISBLANK(VLOOKUP($G78,'Tier 2 Allowances'!$A$2:$X$6,8,FALSE))),'STB Models Tier 2'!O78&lt;2), 'STB Models Tier 2'!O78*$O$2,"")</f>
        <v/>
      </c>
      <c r="P78" s="17" t="str">
        <f>IF(AND(NOT(ISBLANK('STB Models Tier 2'!P78)),OR(ISBLANK('STB Models Tier 2'!S78),'STB Models Tier 2'!S78=0),NOT(ISBLANK(VLOOKUP($G78,'Tier 2 Allowances'!$A$2:$X$6,9,FALSE))),'STB Models Tier 2'!P78&lt;2), 'STB Models Tier 2'!P78*$P$2,"")</f>
        <v/>
      </c>
      <c r="Q78" s="17" t="str">
        <f>IF(AND(NOT(ISBLANK('STB Models Tier 2'!Q78)),NOT(ISBLANK(VLOOKUP($G78,'Tier 2 Allowances'!$A$2:$X$6,10,FALSE))),'STB Models Tier 2'!Q78&lt;2), 'STB Models Tier 2'!Q78*$Q$2,"")</f>
        <v/>
      </c>
      <c r="R78" s="17" t="str">
        <f>IF(AND(NOT(ISBLANK('STB Models Tier 2'!R78)),OR(ISBLANK('STB Models Tier 2'!S78),'STB Models Tier 2'!S78=0),NOT(ISBLANK(VLOOKUP($G78,'Tier 2 Allowances'!$A$2:$X$6,11,FALSE))),'STB Models Tier 2'!R78&lt;2), 'STB Models Tier 2'!R78*$R$2,"")</f>
        <v/>
      </c>
      <c r="S78" s="17" t="str">
        <f>IF(AND(NOT(ISBLANK('STB Models Tier 2'!S78)),NOT(ISBLANK(VLOOKUP($G78,'Tier 2 Allowances'!$A$2:$X$6,12,FALSE))),'STB Models Tier 2'!S78&lt;2), 'STB Models Tier 2'!S78*$S$2,"")</f>
        <v/>
      </c>
      <c r="T78" s="17" t="str">
        <f>IF(AND(NOT(ISBLANK('STB Models Tier 2'!T78)),NOT(ISBLANK(VLOOKUP($G78,'Tier 2 Allowances'!$A$2:$X$6,13,FALSE))),'STB Models Tier 2'!T78&lt;2), 'STB Models Tier 2'!T78*$T$2,"")</f>
        <v/>
      </c>
      <c r="U78" s="17" t="str">
        <f>IF(AND(NOT(ISBLANK('STB Models Tier 2'!U78)),NOT(ISBLANK(VLOOKUP($G78,'Tier 2 Allowances'!$A$2:$X$6,14,FALSE))),'STB Models Tier 2'!U78&lt;2), 'STB Models Tier 2'!U78*$U$2,"")</f>
        <v/>
      </c>
      <c r="V78" s="17" t="str">
        <f>IF(AND(NOT(ISBLANK('STB Models Tier 2'!V78)),NOT(ISBLANK(VLOOKUP($G78,'Tier 2 Allowances'!$A$2:$X$6,15,FALSE))),'STB Models Tier 2'!V78&lt;2), 'STB Models Tier 2'!V78*$V$2,"")</f>
        <v/>
      </c>
      <c r="W78" s="17" t="str">
        <f>IF(AND(NOT(ISBLANK('STB Models Tier 2'!W78)),NOT(ISBLANK(VLOOKUP($G78,'Tier 2 Allowances'!$A$2:$X$6,16,FALSE))),'STB Models Tier 2'!W78&lt;6), 'STB Models Tier 2'!W78*$W$2,"")</f>
        <v/>
      </c>
      <c r="X78" s="17" t="str">
        <f>IF(AND(NOT(ISBLANK('STB Models Tier 2'!X78)),NOT(ISBLANK(VLOOKUP($G78,'Tier 2 Allowances'!$A$2:$X$6,17,FALSE))),'STB Models Tier 2'!X78&lt;2), 'STB Models Tier 2'!X78*$X$2,"")</f>
        <v/>
      </c>
      <c r="Y78" s="17" t="str">
        <f>IF(AND(NOT(ISBLANK('STB Models Tier 2'!Y78)),NOT(ISBLANK(VLOOKUP($G78,'Tier 2 Allowances'!$A$2:$X$6,18,FALSE))),'STB Models Tier 2'!Y78&lt;11), 'STB Models Tier 2'!Y78*$Y$2,"")</f>
        <v/>
      </c>
      <c r="Z78" s="17" t="str">
        <f>IF(AND(NOT(ISBLANK('STB Models Tier 2'!Z78)),NOT(ISBLANK(VLOOKUP($G78,'Tier 2 Allowances'!$A$2:$X$6,19,FALSE))),'STB Models Tier 2'!Z78&lt;11), 'STB Models Tier 2'!Z78*$Z$2,"")</f>
        <v/>
      </c>
      <c r="AA78" s="17" t="str">
        <f>IF(AND(NOT(ISBLANK('STB Models Tier 2'!AA78)),OR(ISBLANK('STB Models Tier 2'!AB78),'STB Models Tier 2'!AB78=0),NOT(ISBLANK(VLOOKUP($G78,'Tier 2 Allowances'!$A$2:$X$6,20,FALSE))),'STB Models Tier 2'!AA78&lt;2), 'STB Models Tier 2'!AA78*$AA$2,"")</f>
        <v/>
      </c>
      <c r="AB78" s="17" t="str">
        <f>IF(AND(NOT(ISBLANK('STB Models Tier 2'!AB78)),NOT(ISBLANK(VLOOKUP($G78,'Tier 2 Allowances'!$A$2:$X$6,21,FALSE))),'STB Models Tier 2'!AB78&lt;2), 'STB Models Tier 2'!AB78*$AB$2,"")</f>
        <v/>
      </c>
      <c r="AC78" s="17" t="str">
        <f>IF(AND(NOT(ISBLANK('STB Models Tier 2'!AC78)),NOT(ISBLANK(VLOOKUP($G78,'Tier 2 Allowances'!$A$2:$X$6,22,FALSE))),'STB Models Tier 2'!AC78&lt;2), 'STB Models Tier 2'!AC78*$AC$2,"")</f>
        <v/>
      </c>
      <c r="AD78" s="17" t="str">
        <f>IF(AND(NOT(ISBLANK('STB Models Tier 2'!AD78)),NOT(ISBLANK(VLOOKUP($G78,'Tier 2 Allowances'!$A$2:$X$6,23,FALSE))),'STB Models Tier 2'!AD78&lt;2), 'STB Models Tier 2'!AD78*$AD$2,"")</f>
        <v/>
      </c>
      <c r="AE78" s="17" t="str">
        <f>IF(AND(NOT(ISBLANK('STB Models Tier 2'!AE78)),NOT(ISBLANK(VLOOKUP($G78,'Tier 2 Allowances'!$A$2:$X$6,24,FALSE))),'STB Models Tier 2'!AE78&lt;2), 'STB Models Tier 2'!AE78*$AE$2,"")</f>
        <v/>
      </c>
      <c r="AF78" s="76" t="str">
        <f>IF(ISBLANK('STB Models Tier 2'!AF78),"",'STB Models Tier 2'!AF78)</f>
        <v/>
      </c>
      <c r="AG78" s="18" t="str">
        <f>IF(ISBLANK('STB Models Tier 2'!AG78),"",'STB Models Tier 2'!AG78)</f>
        <v/>
      </c>
      <c r="AH78" s="18" t="str">
        <f>IF(ISBLANK('STB Models Tier 2'!AH78),"",'STB Models Tier 2'!AH78)</f>
        <v/>
      </c>
      <c r="AI78" s="18" t="str">
        <f>IF(ISBLANK('STB Models Tier 2'!AI78),"",'STB Models Tier 2'!AI78)</f>
        <v/>
      </c>
      <c r="AJ78" s="18" t="str">
        <f>IF(ISBLANK('STB Models Tier 2'!AJ78),"",'STB Models Tier 2'!AJ78)</f>
        <v/>
      </c>
      <c r="AK78" s="18" t="str">
        <f>IF(ISBLANK('STB Models Tier 2'!AK78),"",'STB Models Tier 2'!AK78)</f>
        <v/>
      </c>
      <c r="AP78" s="18" t="str">
        <f>IF(ISBLANK('STB Models Tier 2'!G78),"",(IF(OR(AND(NOT(ISBLANK('STB Models Tier 2'!H78)),ISBLANK('STB Models Tier 2'!AI78)),AND(NOT(ISBLANK('STB Models Tier 2'!I78)),ISBLANK('STB Models Tier 2'!AJ78)),ISBLANK('STB Models Tier 2'!AH78)),"Incomplete",0.365*('STB Models Tier 2'!AG78*AL78+'STB Models Tier 2'!AH78*AM78+'STB Models Tier 2'!AI78*AN78+'STB Models Tier 2'!AJ78*AO78))))</f>
        <v/>
      </c>
      <c r="AQ78" s="17" t="str">
        <f>IF(ISBLANK('STB Models Tier 2'!G78),"",VLOOKUP(G78,'Tier 2 Allowances'!$A$2:$B$6,2,FALSE)+SUM($J78:$AE78))</f>
        <v/>
      </c>
      <c r="AR78" s="76" t="str">
        <f>IF(ISBLANK('STB Models Tier 2'!G78),"",AQ78+'STB Models Tier 2'!AF78)</f>
        <v/>
      </c>
      <c r="AS78" s="76" t="str">
        <f t="shared" si="1"/>
        <v/>
      </c>
      <c r="AT78" s="111" t="str">
        <f>IF(ISBLANK('STB Models Tier 2'!AP78),"",'STB Models Tier 2'!AP78)</f>
        <v/>
      </c>
    </row>
    <row r="79" spans="1:46" ht="16" x14ac:dyDescent="0.2">
      <c r="A79" s="76" t="str">
        <f>IF(ISBLANK('STB Models Tier 2'!A79),"",'STB Models Tier 2'!A79)</f>
        <v/>
      </c>
      <c r="B79" s="17" t="str">
        <f>IF(ISBLANK('STB Models Tier 2'!B79),"",'STB Models Tier 2'!B79)</f>
        <v/>
      </c>
      <c r="C79" s="17" t="str">
        <f>IF(ISBLANK('STB Models Tier 2'!C79),"",'STB Models Tier 2'!C79)</f>
        <v/>
      </c>
      <c r="D79" s="17" t="str">
        <f>IF(ISBLANK('STB Models Tier 2'!D79),"",'STB Models Tier 2'!D79)</f>
        <v/>
      </c>
      <c r="E79" s="17" t="str">
        <f>IF(ISBLANK('STB Models Tier 2'!E79),"",'STB Models Tier 2'!E79)</f>
        <v/>
      </c>
      <c r="F79" s="17" t="str">
        <f>IF(ISBLANK('STB Models Tier 2'!F79),"",'STB Models Tier 2'!F79)</f>
        <v/>
      </c>
      <c r="G79" s="17" t="str">
        <f>IF(ISBLANK('STB Models Tier 2'!G79),"",'STB Models Tier 2'!G79)</f>
        <v/>
      </c>
      <c r="H79" s="17" t="str">
        <f>IF(ISBLANK('STB Models Tier 2'!H79),"",'STB Models Tier 2'!H79)</f>
        <v/>
      </c>
      <c r="I79" s="17" t="str">
        <f>IF(ISBLANK('STB Models Tier 2'!I79),"",'STB Models Tier 2'!I79)</f>
        <v/>
      </c>
      <c r="J79" s="17" t="str">
        <f>IF(AND(NOT(ISBLANK('STB Models Tier 2'!J79)),NOT(ISBLANK(VLOOKUP($G79,'Tier 2 Allowances'!$A$2:$X$6,3,FALSE))),'STB Models Tier 2'!J79&lt;3), 'STB Models Tier 2'!J79*$J$2,"")</f>
        <v/>
      </c>
      <c r="K79" s="17" t="str">
        <f>IF(AND(NOT(ISBLANK('STB Models Tier 2'!K79)),NOT(ISBLANK(VLOOKUP($G79,'Tier 2 Allowances'!$A$2:$X$6,4,FALSE))),'STB Models Tier 2'!K79&lt;3), 'STB Models Tier 2'!K79*$K$2,"")</f>
        <v/>
      </c>
      <c r="L79" s="17" t="str">
        <f>IF(AND(NOT(ISBLANK('STB Models Tier 2'!L79)),NOT(ISBLANK(VLOOKUP($G79,'Tier 2 Allowances'!$A$2:$X$6,5,FALSE))),'STB Models Tier 2'!L79&lt;2), 'STB Models Tier 2'!L79*$L$2,"")</f>
        <v/>
      </c>
      <c r="M79" s="17" t="str">
        <f>IF(AND(NOT(ISBLANK('STB Models Tier 2'!M79)),OR('STB Models Tier 2'!N79=0,ISBLANK('STB Models Tier 2'!N79)),NOT(ISBLANK(VLOOKUP($G79,'Tier 2 Allowances'!$A$2:$X$6,6,FALSE))),'STB Models Tier 2'!M79&lt;2), 'STB Models Tier 2'!M79*$M$2,"")</f>
        <v/>
      </c>
      <c r="N79" s="17"/>
      <c r="O79" s="17" t="str">
        <f>IF(AND(NOT(ISBLANK('STB Models Tier 2'!O79)),NOT(ISBLANK(VLOOKUP($G79,'Tier 2 Allowances'!$A$2:$X$6,8,FALSE))),'STB Models Tier 2'!O79&lt;2), 'STB Models Tier 2'!O79*$O$2,"")</f>
        <v/>
      </c>
      <c r="P79" s="17" t="str">
        <f>IF(AND(NOT(ISBLANK('STB Models Tier 2'!P79)),OR(ISBLANK('STB Models Tier 2'!S79),'STB Models Tier 2'!S79=0),NOT(ISBLANK(VLOOKUP($G79,'Tier 2 Allowances'!$A$2:$X$6,9,FALSE))),'STB Models Tier 2'!P79&lt;2), 'STB Models Tier 2'!P79*$P$2,"")</f>
        <v/>
      </c>
      <c r="Q79" s="17" t="str">
        <f>IF(AND(NOT(ISBLANK('STB Models Tier 2'!Q79)),NOT(ISBLANK(VLOOKUP($G79,'Tier 2 Allowances'!$A$2:$X$6,10,FALSE))),'STB Models Tier 2'!Q79&lt;2), 'STB Models Tier 2'!Q79*$Q$2,"")</f>
        <v/>
      </c>
      <c r="R79" s="17" t="str">
        <f>IF(AND(NOT(ISBLANK('STB Models Tier 2'!R79)),OR(ISBLANK('STB Models Tier 2'!S79),'STB Models Tier 2'!S79=0),NOT(ISBLANK(VLOOKUP($G79,'Tier 2 Allowances'!$A$2:$X$6,11,FALSE))),'STB Models Tier 2'!R79&lt;2), 'STB Models Tier 2'!R79*$R$2,"")</f>
        <v/>
      </c>
      <c r="S79" s="17" t="str">
        <f>IF(AND(NOT(ISBLANK('STB Models Tier 2'!S79)),NOT(ISBLANK(VLOOKUP($G79,'Tier 2 Allowances'!$A$2:$X$6,12,FALSE))),'STB Models Tier 2'!S79&lt;2), 'STB Models Tier 2'!S79*$S$2,"")</f>
        <v/>
      </c>
      <c r="T79" s="17" t="str">
        <f>IF(AND(NOT(ISBLANK('STB Models Tier 2'!T79)),NOT(ISBLANK(VLOOKUP($G79,'Tier 2 Allowances'!$A$2:$X$6,13,FALSE))),'STB Models Tier 2'!T79&lt;2), 'STB Models Tier 2'!T79*$T$2,"")</f>
        <v/>
      </c>
      <c r="U79" s="17" t="str">
        <f>IF(AND(NOT(ISBLANK('STB Models Tier 2'!U79)),NOT(ISBLANK(VLOOKUP($G79,'Tier 2 Allowances'!$A$2:$X$6,14,FALSE))),'STB Models Tier 2'!U79&lt;2), 'STB Models Tier 2'!U79*$U$2,"")</f>
        <v/>
      </c>
      <c r="V79" s="17" t="str">
        <f>IF(AND(NOT(ISBLANK('STB Models Tier 2'!V79)),NOT(ISBLANK(VLOOKUP($G79,'Tier 2 Allowances'!$A$2:$X$6,15,FALSE))),'STB Models Tier 2'!V79&lt;2), 'STB Models Tier 2'!V79*$V$2,"")</f>
        <v/>
      </c>
      <c r="W79" s="17" t="str">
        <f>IF(AND(NOT(ISBLANK('STB Models Tier 2'!W79)),NOT(ISBLANK(VLOOKUP($G79,'Tier 2 Allowances'!$A$2:$X$6,16,FALSE))),'STB Models Tier 2'!W79&lt;6), 'STB Models Tier 2'!W79*$W$2,"")</f>
        <v/>
      </c>
      <c r="X79" s="17" t="str">
        <f>IF(AND(NOT(ISBLANK('STB Models Tier 2'!X79)),NOT(ISBLANK(VLOOKUP($G79,'Tier 2 Allowances'!$A$2:$X$6,17,FALSE))),'STB Models Tier 2'!X79&lt;2), 'STB Models Tier 2'!X79*$X$2,"")</f>
        <v/>
      </c>
      <c r="Y79" s="17" t="str">
        <f>IF(AND(NOT(ISBLANK('STB Models Tier 2'!Y79)),NOT(ISBLANK(VLOOKUP($G79,'Tier 2 Allowances'!$A$2:$X$6,18,FALSE))),'STB Models Tier 2'!Y79&lt;11), 'STB Models Tier 2'!Y79*$Y$2,"")</f>
        <v/>
      </c>
      <c r="Z79" s="17" t="str">
        <f>IF(AND(NOT(ISBLANK('STB Models Tier 2'!Z79)),NOT(ISBLANK(VLOOKUP($G79,'Tier 2 Allowances'!$A$2:$X$6,19,FALSE))),'STB Models Tier 2'!Z79&lt;11), 'STB Models Tier 2'!Z79*$Z$2,"")</f>
        <v/>
      </c>
      <c r="AA79" s="17" t="str">
        <f>IF(AND(NOT(ISBLANK('STB Models Tier 2'!AA79)),OR(ISBLANK('STB Models Tier 2'!AB79),'STB Models Tier 2'!AB79=0),NOT(ISBLANK(VLOOKUP($G79,'Tier 2 Allowances'!$A$2:$X$6,20,FALSE))),'STB Models Tier 2'!AA79&lt;2), 'STB Models Tier 2'!AA79*$AA$2,"")</f>
        <v/>
      </c>
      <c r="AB79" s="17" t="str">
        <f>IF(AND(NOT(ISBLANK('STB Models Tier 2'!AB79)),NOT(ISBLANK(VLOOKUP($G79,'Tier 2 Allowances'!$A$2:$X$6,21,FALSE))),'STB Models Tier 2'!AB79&lt;2), 'STB Models Tier 2'!AB79*$AB$2,"")</f>
        <v/>
      </c>
      <c r="AC79" s="17" t="str">
        <f>IF(AND(NOT(ISBLANK('STB Models Tier 2'!AC79)),NOT(ISBLANK(VLOOKUP($G79,'Tier 2 Allowances'!$A$2:$X$6,22,FALSE))),'STB Models Tier 2'!AC79&lt;2), 'STB Models Tier 2'!AC79*$AC$2,"")</f>
        <v/>
      </c>
      <c r="AD79" s="17" t="str">
        <f>IF(AND(NOT(ISBLANK('STB Models Tier 2'!AD79)),NOT(ISBLANK(VLOOKUP($G79,'Tier 2 Allowances'!$A$2:$X$6,23,FALSE))),'STB Models Tier 2'!AD79&lt;2), 'STB Models Tier 2'!AD79*$AD$2,"")</f>
        <v/>
      </c>
      <c r="AE79" s="17" t="str">
        <f>IF(AND(NOT(ISBLANK('STB Models Tier 2'!AE79)),NOT(ISBLANK(VLOOKUP($G79,'Tier 2 Allowances'!$A$2:$X$6,24,FALSE))),'STB Models Tier 2'!AE79&lt;2), 'STB Models Tier 2'!AE79*$AE$2,"")</f>
        <v/>
      </c>
      <c r="AF79" s="76" t="str">
        <f>IF(ISBLANK('STB Models Tier 2'!AF79),"",'STB Models Tier 2'!AF79)</f>
        <v/>
      </c>
      <c r="AG79" s="18" t="str">
        <f>IF(ISBLANK('STB Models Tier 2'!AG79),"",'STB Models Tier 2'!AG79)</f>
        <v/>
      </c>
      <c r="AH79" s="18" t="str">
        <f>IF(ISBLANK('STB Models Tier 2'!AH79),"",'STB Models Tier 2'!AH79)</f>
        <v/>
      </c>
      <c r="AI79" s="18" t="str">
        <f>IF(ISBLANK('STB Models Tier 2'!AI79),"",'STB Models Tier 2'!AI79)</f>
        <v/>
      </c>
      <c r="AJ79" s="18" t="str">
        <f>IF(ISBLANK('STB Models Tier 2'!AJ79),"",'STB Models Tier 2'!AJ79)</f>
        <v/>
      </c>
      <c r="AK79" s="18" t="str">
        <f>IF(ISBLANK('STB Models Tier 2'!AK79),"",'STB Models Tier 2'!AK79)</f>
        <v/>
      </c>
      <c r="AP79" s="18" t="str">
        <f>IF(ISBLANK('STB Models Tier 2'!G79),"",(IF(OR(AND(NOT(ISBLANK('STB Models Tier 2'!H79)),ISBLANK('STB Models Tier 2'!AI79)),AND(NOT(ISBLANK('STB Models Tier 2'!I79)),ISBLANK('STB Models Tier 2'!AJ79)),ISBLANK('STB Models Tier 2'!AH79)),"Incomplete",0.365*('STB Models Tier 2'!AG79*AL79+'STB Models Tier 2'!AH79*AM79+'STB Models Tier 2'!AI79*AN79+'STB Models Tier 2'!AJ79*AO79))))</f>
        <v/>
      </c>
      <c r="AQ79" s="17" t="str">
        <f>IF(ISBLANK('STB Models Tier 2'!G79),"",VLOOKUP(G79,'Tier 2 Allowances'!$A$2:$B$6,2,FALSE)+SUM($J79:$AE79))</f>
        <v/>
      </c>
      <c r="AR79" s="76" t="str">
        <f>IF(ISBLANK('STB Models Tier 2'!G79),"",AQ79+'STB Models Tier 2'!AF79)</f>
        <v/>
      </c>
      <c r="AS79" s="76" t="str">
        <f t="shared" si="1"/>
        <v/>
      </c>
      <c r="AT79" s="111" t="str">
        <f>IF(ISBLANK('STB Models Tier 2'!AP79),"",'STB Models Tier 2'!AP79)</f>
        <v/>
      </c>
    </row>
    <row r="80" spans="1:46" ht="16" x14ac:dyDescent="0.2">
      <c r="A80" s="76" t="str">
        <f>IF(ISBLANK('STB Models Tier 2'!A80),"",'STB Models Tier 2'!A80)</f>
        <v/>
      </c>
      <c r="B80" s="17" t="str">
        <f>IF(ISBLANK('STB Models Tier 2'!B80),"",'STB Models Tier 2'!B80)</f>
        <v/>
      </c>
      <c r="C80" s="17" t="str">
        <f>IF(ISBLANK('STB Models Tier 2'!C80),"",'STB Models Tier 2'!C80)</f>
        <v/>
      </c>
      <c r="D80" s="17" t="str">
        <f>IF(ISBLANK('STB Models Tier 2'!D80),"",'STB Models Tier 2'!D80)</f>
        <v/>
      </c>
      <c r="E80" s="17" t="str">
        <f>IF(ISBLANK('STB Models Tier 2'!E80),"",'STB Models Tier 2'!E80)</f>
        <v/>
      </c>
      <c r="F80" s="17" t="str">
        <f>IF(ISBLANK('STB Models Tier 2'!F80),"",'STB Models Tier 2'!F80)</f>
        <v/>
      </c>
      <c r="G80" s="17" t="str">
        <f>IF(ISBLANK('STB Models Tier 2'!G80),"",'STB Models Tier 2'!G80)</f>
        <v/>
      </c>
      <c r="H80" s="17" t="str">
        <f>IF(ISBLANK('STB Models Tier 2'!H80),"",'STB Models Tier 2'!H80)</f>
        <v/>
      </c>
      <c r="I80" s="17" t="str">
        <f>IF(ISBLANK('STB Models Tier 2'!I80),"",'STB Models Tier 2'!I80)</f>
        <v/>
      </c>
      <c r="J80" s="17" t="str">
        <f>IF(AND(NOT(ISBLANK('STB Models Tier 2'!J80)),NOT(ISBLANK(VLOOKUP($G80,'Tier 2 Allowances'!$A$2:$X$6,3,FALSE))),'STB Models Tier 2'!J80&lt;3), 'STB Models Tier 2'!J80*$J$2,"")</f>
        <v/>
      </c>
      <c r="K80" s="17" t="str">
        <f>IF(AND(NOT(ISBLANK('STB Models Tier 2'!K80)),NOT(ISBLANK(VLOOKUP($G80,'Tier 2 Allowances'!$A$2:$X$6,4,FALSE))),'STB Models Tier 2'!K80&lt;3), 'STB Models Tier 2'!K80*$K$2,"")</f>
        <v/>
      </c>
      <c r="L80" s="17" t="str">
        <f>IF(AND(NOT(ISBLANK('STB Models Tier 2'!L80)),NOT(ISBLANK(VLOOKUP($G80,'Tier 2 Allowances'!$A$2:$X$6,5,FALSE))),'STB Models Tier 2'!L80&lt;2), 'STB Models Tier 2'!L80*$L$2,"")</f>
        <v/>
      </c>
      <c r="M80" s="17" t="str">
        <f>IF(AND(NOT(ISBLANK('STB Models Tier 2'!M80)),OR('STB Models Tier 2'!N80=0,ISBLANK('STB Models Tier 2'!N80)),NOT(ISBLANK(VLOOKUP($G80,'Tier 2 Allowances'!$A$2:$X$6,6,FALSE))),'STB Models Tier 2'!M80&lt;2), 'STB Models Tier 2'!M80*$M$2,"")</f>
        <v/>
      </c>
      <c r="N80" s="17"/>
      <c r="O80" s="17" t="str">
        <f>IF(AND(NOT(ISBLANK('STB Models Tier 2'!O80)),NOT(ISBLANK(VLOOKUP($G80,'Tier 2 Allowances'!$A$2:$X$6,8,FALSE))),'STB Models Tier 2'!O80&lt;2), 'STB Models Tier 2'!O80*$O$2,"")</f>
        <v/>
      </c>
      <c r="P80" s="17" t="str">
        <f>IF(AND(NOT(ISBLANK('STB Models Tier 2'!P80)),OR(ISBLANK('STB Models Tier 2'!S80),'STB Models Tier 2'!S80=0),NOT(ISBLANK(VLOOKUP($G80,'Tier 2 Allowances'!$A$2:$X$6,9,FALSE))),'STB Models Tier 2'!P80&lt;2), 'STB Models Tier 2'!P80*$P$2,"")</f>
        <v/>
      </c>
      <c r="Q80" s="17" t="str">
        <f>IF(AND(NOT(ISBLANK('STB Models Tier 2'!Q80)),NOT(ISBLANK(VLOOKUP($G80,'Tier 2 Allowances'!$A$2:$X$6,10,FALSE))),'STB Models Tier 2'!Q80&lt;2), 'STB Models Tier 2'!Q80*$Q$2,"")</f>
        <v/>
      </c>
      <c r="R80" s="17" t="str">
        <f>IF(AND(NOT(ISBLANK('STB Models Tier 2'!R80)),OR(ISBLANK('STB Models Tier 2'!S80),'STB Models Tier 2'!S80=0),NOT(ISBLANK(VLOOKUP($G80,'Tier 2 Allowances'!$A$2:$X$6,11,FALSE))),'STB Models Tier 2'!R80&lt;2), 'STB Models Tier 2'!R80*$R$2,"")</f>
        <v/>
      </c>
      <c r="S80" s="17" t="str">
        <f>IF(AND(NOT(ISBLANK('STB Models Tier 2'!S80)),NOT(ISBLANK(VLOOKUP($G80,'Tier 2 Allowances'!$A$2:$X$6,12,FALSE))),'STB Models Tier 2'!S80&lt;2), 'STB Models Tier 2'!S80*$S$2,"")</f>
        <v/>
      </c>
      <c r="T80" s="17" t="str">
        <f>IF(AND(NOT(ISBLANK('STB Models Tier 2'!T80)),NOT(ISBLANK(VLOOKUP($G80,'Tier 2 Allowances'!$A$2:$X$6,13,FALSE))),'STB Models Tier 2'!T80&lt;2), 'STB Models Tier 2'!T80*$T$2,"")</f>
        <v/>
      </c>
      <c r="U80" s="17" t="str">
        <f>IF(AND(NOT(ISBLANK('STB Models Tier 2'!U80)),NOT(ISBLANK(VLOOKUP($G80,'Tier 2 Allowances'!$A$2:$X$6,14,FALSE))),'STB Models Tier 2'!U80&lt;2), 'STB Models Tier 2'!U80*$U$2,"")</f>
        <v/>
      </c>
      <c r="V80" s="17" t="str">
        <f>IF(AND(NOT(ISBLANK('STB Models Tier 2'!V80)),NOT(ISBLANK(VLOOKUP($G80,'Tier 2 Allowances'!$A$2:$X$6,15,FALSE))),'STB Models Tier 2'!V80&lt;2), 'STB Models Tier 2'!V80*$V$2,"")</f>
        <v/>
      </c>
      <c r="W80" s="17" t="str">
        <f>IF(AND(NOT(ISBLANK('STB Models Tier 2'!W80)),NOT(ISBLANK(VLOOKUP($G80,'Tier 2 Allowances'!$A$2:$X$6,16,FALSE))),'STB Models Tier 2'!W80&lt;6), 'STB Models Tier 2'!W80*$W$2,"")</f>
        <v/>
      </c>
      <c r="X80" s="17" t="str">
        <f>IF(AND(NOT(ISBLANK('STB Models Tier 2'!X80)),NOT(ISBLANK(VLOOKUP($G80,'Tier 2 Allowances'!$A$2:$X$6,17,FALSE))),'STB Models Tier 2'!X80&lt;2), 'STB Models Tier 2'!X80*$X$2,"")</f>
        <v/>
      </c>
      <c r="Y80" s="17" t="str">
        <f>IF(AND(NOT(ISBLANK('STB Models Tier 2'!Y80)),NOT(ISBLANK(VLOOKUP($G80,'Tier 2 Allowances'!$A$2:$X$6,18,FALSE))),'STB Models Tier 2'!Y80&lt;11), 'STB Models Tier 2'!Y80*$Y$2,"")</f>
        <v/>
      </c>
      <c r="Z80" s="17" t="str">
        <f>IF(AND(NOT(ISBLANK('STB Models Tier 2'!Z80)),NOT(ISBLANK(VLOOKUP($G80,'Tier 2 Allowances'!$A$2:$X$6,19,FALSE))),'STB Models Tier 2'!Z80&lt;11), 'STB Models Tier 2'!Z80*$Z$2,"")</f>
        <v/>
      </c>
      <c r="AA80" s="17" t="str">
        <f>IF(AND(NOT(ISBLANK('STB Models Tier 2'!AA80)),OR(ISBLANK('STB Models Tier 2'!AB80),'STB Models Tier 2'!AB80=0),NOT(ISBLANK(VLOOKUP($G80,'Tier 2 Allowances'!$A$2:$X$6,20,FALSE))),'STB Models Tier 2'!AA80&lt;2), 'STB Models Tier 2'!AA80*$AA$2,"")</f>
        <v/>
      </c>
      <c r="AB80" s="17" t="str">
        <f>IF(AND(NOT(ISBLANK('STB Models Tier 2'!AB80)),NOT(ISBLANK(VLOOKUP($G80,'Tier 2 Allowances'!$A$2:$X$6,21,FALSE))),'STB Models Tier 2'!AB80&lt;2), 'STB Models Tier 2'!AB80*$AB$2,"")</f>
        <v/>
      </c>
      <c r="AC80" s="17" t="str">
        <f>IF(AND(NOT(ISBLANK('STB Models Tier 2'!AC80)),NOT(ISBLANK(VLOOKUP($G80,'Tier 2 Allowances'!$A$2:$X$6,22,FALSE))),'STB Models Tier 2'!AC80&lt;2), 'STB Models Tier 2'!AC80*$AC$2,"")</f>
        <v/>
      </c>
      <c r="AD80" s="17" t="str">
        <f>IF(AND(NOT(ISBLANK('STB Models Tier 2'!AD80)),NOT(ISBLANK(VLOOKUP($G80,'Tier 2 Allowances'!$A$2:$X$6,23,FALSE))),'STB Models Tier 2'!AD80&lt;2), 'STB Models Tier 2'!AD80*$AD$2,"")</f>
        <v/>
      </c>
      <c r="AE80" s="17" t="str">
        <f>IF(AND(NOT(ISBLANK('STB Models Tier 2'!AE80)),NOT(ISBLANK(VLOOKUP($G80,'Tier 2 Allowances'!$A$2:$X$6,24,FALSE))),'STB Models Tier 2'!AE80&lt;2), 'STB Models Tier 2'!AE80*$AE$2,"")</f>
        <v/>
      </c>
      <c r="AF80" s="76" t="str">
        <f>IF(ISBLANK('STB Models Tier 2'!AF80),"",'STB Models Tier 2'!AF80)</f>
        <v/>
      </c>
      <c r="AG80" s="18" t="str">
        <f>IF(ISBLANK('STB Models Tier 2'!AG80),"",'STB Models Tier 2'!AG80)</f>
        <v/>
      </c>
      <c r="AH80" s="18" t="str">
        <f>IF(ISBLANK('STB Models Tier 2'!AH80),"",'STB Models Tier 2'!AH80)</f>
        <v/>
      </c>
      <c r="AI80" s="18" t="str">
        <f>IF(ISBLANK('STB Models Tier 2'!AI80),"",'STB Models Tier 2'!AI80)</f>
        <v/>
      </c>
      <c r="AJ80" s="18" t="str">
        <f>IF(ISBLANK('STB Models Tier 2'!AJ80),"",'STB Models Tier 2'!AJ80)</f>
        <v/>
      </c>
      <c r="AK80" s="18" t="str">
        <f>IF(ISBLANK('STB Models Tier 2'!AK80),"",'STB Models Tier 2'!AK80)</f>
        <v/>
      </c>
      <c r="AP80" s="18" t="str">
        <f>IF(ISBLANK('STB Models Tier 2'!G80),"",(IF(OR(AND(NOT(ISBLANK('STB Models Tier 2'!H80)),ISBLANK('STB Models Tier 2'!AI80)),AND(NOT(ISBLANK('STB Models Tier 2'!I80)),ISBLANK('STB Models Tier 2'!AJ80)),ISBLANK('STB Models Tier 2'!AH80)),"Incomplete",0.365*('STB Models Tier 2'!AG80*AL80+'STB Models Tier 2'!AH80*AM80+'STB Models Tier 2'!AI80*AN80+'STB Models Tier 2'!AJ80*AO80))))</f>
        <v/>
      </c>
      <c r="AQ80" s="17" t="str">
        <f>IF(ISBLANK('STB Models Tier 2'!G80),"",VLOOKUP(G80,'Tier 2 Allowances'!$A$2:$B$6,2,FALSE)+SUM($J80:$AE80))</f>
        <v/>
      </c>
      <c r="AR80" s="76" t="str">
        <f>IF(ISBLANK('STB Models Tier 2'!G80),"",AQ80+'STB Models Tier 2'!AF80)</f>
        <v/>
      </c>
      <c r="AS80" s="76" t="str">
        <f t="shared" si="1"/>
        <v/>
      </c>
      <c r="AT80" s="111" t="str">
        <f>IF(ISBLANK('STB Models Tier 2'!AP80),"",'STB Models Tier 2'!AP80)</f>
        <v/>
      </c>
    </row>
    <row r="81" spans="1:46" ht="16" x14ac:dyDescent="0.2">
      <c r="A81" s="76" t="str">
        <f>IF(ISBLANK('STB Models Tier 2'!A81),"",'STB Models Tier 2'!A81)</f>
        <v/>
      </c>
      <c r="B81" s="17" t="str">
        <f>IF(ISBLANK('STB Models Tier 2'!B81),"",'STB Models Tier 2'!B81)</f>
        <v/>
      </c>
      <c r="C81" s="17" t="str">
        <f>IF(ISBLANK('STB Models Tier 2'!C81),"",'STB Models Tier 2'!C81)</f>
        <v/>
      </c>
      <c r="D81" s="17" t="str">
        <f>IF(ISBLANK('STB Models Tier 2'!D81),"",'STB Models Tier 2'!D81)</f>
        <v/>
      </c>
      <c r="E81" s="17" t="str">
        <f>IF(ISBLANK('STB Models Tier 2'!E81),"",'STB Models Tier 2'!E81)</f>
        <v/>
      </c>
      <c r="F81" s="17" t="str">
        <f>IF(ISBLANK('STB Models Tier 2'!F81),"",'STB Models Tier 2'!F81)</f>
        <v/>
      </c>
      <c r="G81" s="17" t="str">
        <f>IF(ISBLANK('STB Models Tier 2'!G81),"",'STB Models Tier 2'!G81)</f>
        <v/>
      </c>
      <c r="H81" s="17" t="str">
        <f>IF(ISBLANK('STB Models Tier 2'!H81),"",'STB Models Tier 2'!H81)</f>
        <v/>
      </c>
      <c r="I81" s="17" t="str">
        <f>IF(ISBLANK('STB Models Tier 2'!I81),"",'STB Models Tier 2'!I81)</f>
        <v/>
      </c>
      <c r="J81" s="17" t="str">
        <f>IF(AND(NOT(ISBLANK('STB Models Tier 2'!J81)),NOT(ISBLANK(VLOOKUP($G81,'Tier 2 Allowances'!$A$2:$X$6,3,FALSE))),'STB Models Tier 2'!J81&lt;3), 'STB Models Tier 2'!J81*$J$2,"")</f>
        <v/>
      </c>
      <c r="K81" s="17" t="str">
        <f>IF(AND(NOT(ISBLANK('STB Models Tier 2'!K81)),NOT(ISBLANK(VLOOKUP($G81,'Tier 2 Allowances'!$A$2:$X$6,4,FALSE))),'STB Models Tier 2'!K81&lt;3), 'STB Models Tier 2'!K81*$K$2,"")</f>
        <v/>
      </c>
      <c r="L81" s="17" t="str">
        <f>IF(AND(NOT(ISBLANK('STB Models Tier 2'!L81)),NOT(ISBLANK(VLOOKUP($G81,'Tier 2 Allowances'!$A$2:$X$6,5,FALSE))),'STB Models Tier 2'!L81&lt;2), 'STB Models Tier 2'!L81*$L$2,"")</f>
        <v/>
      </c>
      <c r="M81" s="17" t="str">
        <f>IF(AND(NOT(ISBLANK('STB Models Tier 2'!M81)),OR('STB Models Tier 2'!N81=0,ISBLANK('STB Models Tier 2'!N81)),NOT(ISBLANK(VLOOKUP($G81,'Tier 2 Allowances'!$A$2:$X$6,6,FALSE))),'STB Models Tier 2'!M81&lt;2), 'STB Models Tier 2'!M81*$M$2,"")</f>
        <v/>
      </c>
      <c r="N81" s="17"/>
      <c r="O81" s="17" t="str">
        <f>IF(AND(NOT(ISBLANK('STB Models Tier 2'!O81)),NOT(ISBLANK(VLOOKUP($G81,'Tier 2 Allowances'!$A$2:$X$6,8,FALSE))),'STB Models Tier 2'!O81&lt;2), 'STB Models Tier 2'!O81*$O$2,"")</f>
        <v/>
      </c>
      <c r="P81" s="17" t="str">
        <f>IF(AND(NOT(ISBLANK('STB Models Tier 2'!P81)),OR(ISBLANK('STB Models Tier 2'!S81),'STB Models Tier 2'!S81=0),NOT(ISBLANK(VLOOKUP($G81,'Tier 2 Allowances'!$A$2:$X$6,9,FALSE))),'STB Models Tier 2'!P81&lt;2), 'STB Models Tier 2'!P81*$P$2,"")</f>
        <v/>
      </c>
      <c r="Q81" s="17" t="str">
        <f>IF(AND(NOT(ISBLANK('STB Models Tier 2'!Q81)),NOT(ISBLANK(VLOOKUP($G81,'Tier 2 Allowances'!$A$2:$X$6,10,FALSE))),'STB Models Tier 2'!Q81&lt;2), 'STB Models Tier 2'!Q81*$Q$2,"")</f>
        <v/>
      </c>
      <c r="R81" s="17" t="str">
        <f>IF(AND(NOT(ISBLANK('STB Models Tier 2'!R81)),OR(ISBLANK('STB Models Tier 2'!S81),'STB Models Tier 2'!S81=0),NOT(ISBLANK(VLOOKUP($G81,'Tier 2 Allowances'!$A$2:$X$6,11,FALSE))),'STB Models Tier 2'!R81&lt;2), 'STB Models Tier 2'!R81*$R$2,"")</f>
        <v/>
      </c>
      <c r="S81" s="17" t="str">
        <f>IF(AND(NOT(ISBLANK('STB Models Tier 2'!S81)),NOT(ISBLANK(VLOOKUP($G81,'Tier 2 Allowances'!$A$2:$X$6,12,FALSE))),'STB Models Tier 2'!S81&lt;2), 'STB Models Tier 2'!S81*$S$2,"")</f>
        <v/>
      </c>
      <c r="T81" s="17" t="str">
        <f>IF(AND(NOT(ISBLANK('STB Models Tier 2'!T81)),NOT(ISBLANK(VLOOKUP($G81,'Tier 2 Allowances'!$A$2:$X$6,13,FALSE))),'STB Models Tier 2'!T81&lt;2), 'STB Models Tier 2'!T81*$T$2,"")</f>
        <v/>
      </c>
      <c r="U81" s="17" t="str">
        <f>IF(AND(NOT(ISBLANK('STB Models Tier 2'!U81)),NOT(ISBLANK(VLOOKUP($G81,'Tier 2 Allowances'!$A$2:$X$6,14,FALSE))),'STB Models Tier 2'!U81&lt;2), 'STB Models Tier 2'!U81*$U$2,"")</f>
        <v/>
      </c>
      <c r="V81" s="17" t="str">
        <f>IF(AND(NOT(ISBLANK('STB Models Tier 2'!V81)),NOT(ISBLANK(VLOOKUP($G81,'Tier 2 Allowances'!$A$2:$X$6,15,FALSE))),'STB Models Tier 2'!V81&lt;2), 'STB Models Tier 2'!V81*$V$2,"")</f>
        <v/>
      </c>
      <c r="W81" s="17" t="str">
        <f>IF(AND(NOT(ISBLANK('STB Models Tier 2'!W81)),NOT(ISBLANK(VLOOKUP($G81,'Tier 2 Allowances'!$A$2:$X$6,16,FALSE))),'STB Models Tier 2'!W81&lt;6), 'STB Models Tier 2'!W81*$W$2,"")</f>
        <v/>
      </c>
      <c r="X81" s="17" t="str">
        <f>IF(AND(NOT(ISBLANK('STB Models Tier 2'!X81)),NOT(ISBLANK(VLOOKUP($G81,'Tier 2 Allowances'!$A$2:$X$6,17,FALSE))),'STB Models Tier 2'!X81&lt;2), 'STB Models Tier 2'!X81*$X$2,"")</f>
        <v/>
      </c>
      <c r="Y81" s="17" t="str">
        <f>IF(AND(NOT(ISBLANK('STB Models Tier 2'!Y81)),NOT(ISBLANK(VLOOKUP($G81,'Tier 2 Allowances'!$A$2:$X$6,18,FALSE))),'STB Models Tier 2'!Y81&lt;11), 'STB Models Tier 2'!Y81*$Y$2,"")</f>
        <v/>
      </c>
      <c r="Z81" s="17" t="str">
        <f>IF(AND(NOT(ISBLANK('STB Models Tier 2'!Z81)),NOT(ISBLANK(VLOOKUP($G81,'Tier 2 Allowances'!$A$2:$X$6,19,FALSE))),'STB Models Tier 2'!Z81&lt;11), 'STB Models Tier 2'!Z81*$Z$2,"")</f>
        <v/>
      </c>
      <c r="AA81" s="17" t="str">
        <f>IF(AND(NOT(ISBLANK('STB Models Tier 2'!AA81)),OR(ISBLANK('STB Models Tier 2'!AB81),'STB Models Tier 2'!AB81=0),NOT(ISBLANK(VLOOKUP($G81,'Tier 2 Allowances'!$A$2:$X$6,20,FALSE))),'STB Models Tier 2'!AA81&lt;2), 'STB Models Tier 2'!AA81*$AA$2,"")</f>
        <v/>
      </c>
      <c r="AB81" s="17" t="str">
        <f>IF(AND(NOT(ISBLANK('STB Models Tier 2'!AB81)),NOT(ISBLANK(VLOOKUP($G81,'Tier 2 Allowances'!$A$2:$X$6,21,FALSE))),'STB Models Tier 2'!AB81&lt;2), 'STB Models Tier 2'!AB81*$AB$2,"")</f>
        <v/>
      </c>
      <c r="AC81" s="17" t="str">
        <f>IF(AND(NOT(ISBLANK('STB Models Tier 2'!AC81)),NOT(ISBLANK(VLOOKUP($G81,'Tier 2 Allowances'!$A$2:$X$6,22,FALSE))),'STB Models Tier 2'!AC81&lt;2), 'STB Models Tier 2'!AC81*$AC$2,"")</f>
        <v/>
      </c>
      <c r="AD81" s="17" t="str">
        <f>IF(AND(NOT(ISBLANK('STB Models Tier 2'!AD81)),NOT(ISBLANK(VLOOKUP($G81,'Tier 2 Allowances'!$A$2:$X$6,23,FALSE))),'STB Models Tier 2'!AD81&lt;2), 'STB Models Tier 2'!AD81*$AD$2,"")</f>
        <v/>
      </c>
      <c r="AE81" s="17" t="str">
        <f>IF(AND(NOT(ISBLANK('STB Models Tier 2'!AE81)),NOT(ISBLANK(VLOOKUP($G81,'Tier 2 Allowances'!$A$2:$X$6,24,FALSE))),'STB Models Tier 2'!AE81&lt;2), 'STB Models Tier 2'!AE81*$AE$2,"")</f>
        <v/>
      </c>
      <c r="AF81" s="76" t="str">
        <f>IF(ISBLANK('STB Models Tier 2'!AF81),"",'STB Models Tier 2'!AF81)</f>
        <v/>
      </c>
      <c r="AG81" s="18" t="str">
        <f>IF(ISBLANK('STB Models Tier 2'!AG81),"",'STB Models Tier 2'!AG81)</f>
        <v/>
      </c>
      <c r="AH81" s="18" t="str">
        <f>IF(ISBLANK('STB Models Tier 2'!AH81),"",'STB Models Tier 2'!AH81)</f>
        <v/>
      </c>
      <c r="AI81" s="18" t="str">
        <f>IF(ISBLANK('STB Models Tier 2'!AI81),"",'STB Models Tier 2'!AI81)</f>
        <v/>
      </c>
      <c r="AJ81" s="18" t="str">
        <f>IF(ISBLANK('STB Models Tier 2'!AJ81),"",'STB Models Tier 2'!AJ81)</f>
        <v/>
      </c>
      <c r="AK81" s="18" t="str">
        <f>IF(ISBLANK('STB Models Tier 2'!AK81),"",'STB Models Tier 2'!AK81)</f>
        <v/>
      </c>
      <c r="AP81" s="18" t="str">
        <f>IF(ISBLANK('STB Models Tier 2'!G81),"",(IF(OR(AND(NOT(ISBLANK('STB Models Tier 2'!H81)),ISBLANK('STB Models Tier 2'!AI81)),AND(NOT(ISBLANK('STB Models Tier 2'!I81)),ISBLANK('STB Models Tier 2'!AJ81)),ISBLANK('STB Models Tier 2'!AH81)),"Incomplete",0.365*('STB Models Tier 2'!AG81*AL81+'STB Models Tier 2'!AH81*AM81+'STB Models Tier 2'!AI81*AN81+'STB Models Tier 2'!AJ81*AO81))))</f>
        <v/>
      </c>
      <c r="AQ81" s="17" t="str">
        <f>IF(ISBLANK('STB Models Tier 2'!G81),"",VLOOKUP(G81,'Tier 2 Allowances'!$A$2:$B$6,2,FALSE)+SUM($J81:$AE81))</f>
        <v/>
      </c>
      <c r="AR81" s="76" t="str">
        <f>IF(ISBLANK('STB Models Tier 2'!G81),"",AQ81+'STB Models Tier 2'!AF81)</f>
        <v/>
      </c>
      <c r="AS81" s="76" t="str">
        <f t="shared" si="1"/>
        <v/>
      </c>
      <c r="AT81" s="111" t="str">
        <f>IF(ISBLANK('STB Models Tier 2'!AP81),"",'STB Models Tier 2'!AP81)</f>
        <v/>
      </c>
    </row>
    <row r="82" spans="1:46" ht="16" x14ac:dyDescent="0.2">
      <c r="A82" s="76" t="str">
        <f>IF(ISBLANK('STB Models Tier 2'!A82),"",'STB Models Tier 2'!A82)</f>
        <v/>
      </c>
      <c r="B82" s="17" t="str">
        <f>IF(ISBLANK('STB Models Tier 2'!B82),"",'STB Models Tier 2'!B82)</f>
        <v/>
      </c>
      <c r="C82" s="17" t="str">
        <f>IF(ISBLANK('STB Models Tier 2'!C82),"",'STB Models Tier 2'!C82)</f>
        <v/>
      </c>
      <c r="D82" s="17" t="str">
        <f>IF(ISBLANK('STB Models Tier 2'!D82),"",'STB Models Tier 2'!D82)</f>
        <v/>
      </c>
      <c r="E82" s="17" t="str">
        <f>IF(ISBLANK('STB Models Tier 2'!E82),"",'STB Models Tier 2'!E82)</f>
        <v/>
      </c>
      <c r="F82" s="17" t="str">
        <f>IF(ISBLANK('STB Models Tier 2'!F82),"",'STB Models Tier 2'!F82)</f>
        <v/>
      </c>
      <c r="G82" s="17" t="str">
        <f>IF(ISBLANK('STB Models Tier 2'!G82),"",'STB Models Tier 2'!G82)</f>
        <v/>
      </c>
      <c r="H82" s="17" t="str">
        <f>IF(ISBLANK('STB Models Tier 2'!H82),"",'STB Models Tier 2'!H82)</f>
        <v/>
      </c>
      <c r="I82" s="17" t="str">
        <f>IF(ISBLANK('STB Models Tier 2'!I82),"",'STB Models Tier 2'!I82)</f>
        <v/>
      </c>
      <c r="J82" s="17" t="str">
        <f>IF(AND(NOT(ISBLANK('STB Models Tier 2'!J82)),NOT(ISBLANK(VLOOKUP($G82,'Tier 2 Allowances'!$A$2:$X$6,3,FALSE))),'STB Models Tier 2'!J82&lt;3), 'STB Models Tier 2'!J82*$J$2,"")</f>
        <v/>
      </c>
      <c r="K82" s="17" t="str">
        <f>IF(AND(NOT(ISBLANK('STB Models Tier 2'!K82)),NOT(ISBLANK(VLOOKUP($G82,'Tier 2 Allowances'!$A$2:$X$6,4,FALSE))),'STB Models Tier 2'!K82&lt;3), 'STB Models Tier 2'!K82*$K$2,"")</f>
        <v/>
      </c>
      <c r="L82" s="17" t="str">
        <f>IF(AND(NOT(ISBLANK('STB Models Tier 2'!L82)),NOT(ISBLANK(VLOOKUP($G82,'Tier 2 Allowances'!$A$2:$X$6,5,FALSE))),'STB Models Tier 2'!L82&lt;2), 'STB Models Tier 2'!L82*$L$2,"")</f>
        <v/>
      </c>
      <c r="M82" s="17" t="str">
        <f>IF(AND(NOT(ISBLANK('STB Models Tier 2'!M82)),OR('STB Models Tier 2'!N82=0,ISBLANK('STB Models Tier 2'!N82)),NOT(ISBLANK(VLOOKUP($G82,'Tier 2 Allowances'!$A$2:$X$6,6,FALSE))),'STB Models Tier 2'!M82&lt;2), 'STB Models Tier 2'!M82*$M$2,"")</f>
        <v/>
      </c>
      <c r="N82" s="17"/>
      <c r="O82" s="17" t="str">
        <f>IF(AND(NOT(ISBLANK('STB Models Tier 2'!O82)),NOT(ISBLANK(VLOOKUP($G82,'Tier 2 Allowances'!$A$2:$X$6,8,FALSE))),'STB Models Tier 2'!O82&lt;2), 'STB Models Tier 2'!O82*$O$2,"")</f>
        <v/>
      </c>
      <c r="P82" s="17" t="str">
        <f>IF(AND(NOT(ISBLANK('STB Models Tier 2'!P82)),OR(ISBLANK('STB Models Tier 2'!S82),'STB Models Tier 2'!S82=0),NOT(ISBLANK(VLOOKUP($G82,'Tier 2 Allowances'!$A$2:$X$6,9,FALSE))),'STB Models Tier 2'!P82&lt;2), 'STB Models Tier 2'!P82*$P$2,"")</f>
        <v/>
      </c>
      <c r="Q82" s="17" t="str">
        <f>IF(AND(NOT(ISBLANK('STB Models Tier 2'!Q82)),NOT(ISBLANK(VLOOKUP($G82,'Tier 2 Allowances'!$A$2:$X$6,10,FALSE))),'STB Models Tier 2'!Q82&lt;2), 'STB Models Tier 2'!Q82*$Q$2,"")</f>
        <v/>
      </c>
      <c r="R82" s="17" t="str">
        <f>IF(AND(NOT(ISBLANK('STB Models Tier 2'!R82)),OR(ISBLANK('STB Models Tier 2'!S82),'STB Models Tier 2'!S82=0),NOT(ISBLANK(VLOOKUP($G82,'Tier 2 Allowances'!$A$2:$X$6,11,FALSE))),'STB Models Tier 2'!R82&lt;2), 'STB Models Tier 2'!R82*$R$2,"")</f>
        <v/>
      </c>
      <c r="S82" s="17" t="str">
        <f>IF(AND(NOT(ISBLANK('STB Models Tier 2'!S82)),NOT(ISBLANK(VLOOKUP($G82,'Tier 2 Allowances'!$A$2:$X$6,12,FALSE))),'STB Models Tier 2'!S82&lt;2), 'STB Models Tier 2'!S82*$S$2,"")</f>
        <v/>
      </c>
      <c r="T82" s="17" t="str">
        <f>IF(AND(NOT(ISBLANK('STB Models Tier 2'!T82)),NOT(ISBLANK(VLOOKUP($G82,'Tier 2 Allowances'!$A$2:$X$6,13,FALSE))),'STB Models Tier 2'!T82&lt;2), 'STB Models Tier 2'!T82*$T$2,"")</f>
        <v/>
      </c>
      <c r="U82" s="17" t="str">
        <f>IF(AND(NOT(ISBLANK('STB Models Tier 2'!U82)),NOT(ISBLANK(VLOOKUP($G82,'Tier 2 Allowances'!$A$2:$X$6,14,FALSE))),'STB Models Tier 2'!U82&lt;2), 'STB Models Tier 2'!U82*$U$2,"")</f>
        <v/>
      </c>
      <c r="V82" s="17" t="str">
        <f>IF(AND(NOT(ISBLANK('STB Models Tier 2'!V82)),NOT(ISBLANK(VLOOKUP($G82,'Tier 2 Allowances'!$A$2:$X$6,15,FALSE))),'STB Models Tier 2'!V82&lt;2), 'STB Models Tier 2'!V82*$V$2,"")</f>
        <v/>
      </c>
      <c r="W82" s="17" t="str">
        <f>IF(AND(NOT(ISBLANK('STB Models Tier 2'!W82)),NOT(ISBLANK(VLOOKUP($G82,'Tier 2 Allowances'!$A$2:$X$6,16,FALSE))),'STB Models Tier 2'!W82&lt;6), 'STB Models Tier 2'!W82*$W$2,"")</f>
        <v/>
      </c>
      <c r="X82" s="17" t="str">
        <f>IF(AND(NOT(ISBLANK('STB Models Tier 2'!X82)),NOT(ISBLANK(VLOOKUP($G82,'Tier 2 Allowances'!$A$2:$X$6,17,FALSE))),'STB Models Tier 2'!X82&lt;2), 'STB Models Tier 2'!X82*$X$2,"")</f>
        <v/>
      </c>
      <c r="Y82" s="17" t="str">
        <f>IF(AND(NOT(ISBLANK('STB Models Tier 2'!Y82)),NOT(ISBLANK(VLOOKUP($G82,'Tier 2 Allowances'!$A$2:$X$6,18,FALSE))),'STB Models Tier 2'!Y82&lt;11), 'STB Models Tier 2'!Y82*$Y$2,"")</f>
        <v/>
      </c>
      <c r="Z82" s="17" t="str">
        <f>IF(AND(NOT(ISBLANK('STB Models Tier 2'!Z82)),NOT(ISBLANK(VLOOKUP($G82,'Tier 2 Allowances'!$A$2:$X$6,19,FALSE))),'STB Models Tier 2'!Z82&lt;11), 'STB Models Tier 2'!Z82*$Z$2,"")</f>
        <v/>
      </c>
      <c r="AA82" s="17" t="str">
        <f>IF(AND(NOT(ISBLANK('STB Models Tier 2'!AA82)),OR(ISBLANK('STB Models Tier 2'!AB82),'STB Models Tier 2'!AB82=0),NOT(ISBLANK(VLOOKUP($G82,'Tier 2 Allowances'!$A$2:$X$6,20,FALSE))),'STB Models Tier 2'!AA82&lt;2), 'STB Models Tier 2'!AA82*$AA$2,"")</f>
        <v/>
      </c>
      <c r="AB82" s="17" t="str">
        <f>IF(AND(NOT(ISBLANK('STB Models Tier 2'!AB82)),NOT(ISBLANK(VLOOKUP($G82,'Tier 2 Allowances'!$A$2:$X$6,21,FALSE))),'STB Models Tier 2'!AB82&lt;2), 'STB Models Tier 2'!AB82*$AB$2,"")</f>
        <v/>
      </c>
      <c r="AC82" s="17" t="str">
        <f>IF(AND(NOT(ISBLANK('STB Models Tier 2'!AC82)),NOT(ISBLANK(VLOOKUP($G82,'Tier 2 Allowances'!$A$2:$X$6,22,FALSE))),'STB Models Tier 2'!AC82&lt;2), 'STB Models Tier 2'!AC82*$AC$2,"")</f>
        <v/>
      </c>
      <c r="AD82" s="17" t="str">
        <f>IF(AND(NOT(ISBLANK('STB Models Tier 2'!AD82)),NOT(ISBLANK(VLOOKUP($G82,'Tier 2 Allowances'!$A$2:$X$6,23,FALSE))),'STB Models Tier 2'!AD82&lt;2), 'STB Models Tier 2'!AD82*$AD$2,"")</f>
        <v/>
      </c>
      <c r="AE82" s="17" t="str">
        <f>IF(AND(NOT(ISBLANK('STB Models Tier 2'!AE82)),NOT(ISBLANK(VLOOKUP($G82,'Tier 2 Allowances'!$A$2:$X$6,24,FALSE))),'STB Models Tier 2'!AE82&lt;2), 'STB Models Tier 2'!AE82*$AE$2,"")</f>
        <v/>
      </c>
      <c r="AF82" s="76" t="str">
        <f>IF(ISBLANK('STB Models Tier 2'!AF82),"",'STB Models Tier 2'!AF82)</f>
        <v/>
      </c>
      <c r="AG82" s="18" t="str">
        <f>IF(ISBLANK('STB Models Tier 2'!AG82),"",'STB Models Tier 2'!AG82)</f>
        <v/>
      </c>
      <c r="AH82" s="18" t="str">
        <f>IF(ISBLANK('STB Models Tier 2'!AH82),"",'STB Models Tier 2'!AH82)</f>
        <v/>
      </c>
      <c r="AI82" s="18" t="str">
        <f>IF(ISBLANK('STB Models Tier 2'!AI82),"",'STB Models Tier 2'!AI82)</f>
        <v/>
      </c>
      <c r="AJ82" s="18" t="str">
        <f>IF(ISBLANK('STB Models Tier 2'!AJ82),"",'STB Models Tier 2'!AJ82)</f>
        <v/>
      </c>
      <c r="AK82" s="18" t="str">
        <f>IF(ISBLANK('STB Models Tier 2'!AK82),"",'STB Models Tier 2'!AK82)</f>
        <v/>
      </c>
      <c r="AP82" s="18" t="str">
        <f>IF(ISBLANK('STB Models Tier 2'!G82),"",(IF(OR(AND(NOT(ISBLANK('STB Models Tier 2'!H82)),ISBLANK('STB Models Tier 2'!AI82)),AND(NOT(ISBLANK('STB Models Tier 2'!I82)),ISBLANK('STB Models Tier 2'!AJ82)),ISBLANK('STB Models Tier 2'!AH82)),"Incomplete",0.365*('STB Models Tier 2'!AG82*AL82+'STB Models Tier 2'!AH82*AM82+'STB Models Tier 2'!AI82*AN82+'STB Models Tier 2'!AJ82*AO82))))</f>
        <v/>
      </c>
      <c r="AQ82" s="17" t="str">
        <f>IF(ISBLANK('STB Models Tier 2'!G82),"",VLOOKUP(G82,'Tier 2 Allowances'!$A$2:$B$6,2,FALSE)+SUM($J82:$AE82))</f>
        <v/>
      </c>
      <c r="AR82" s="76" t="str">
        <f>IF(ISBLANK('STB Models Tier 2'!G82),"",AQ82+'STB Models Tier 2'!AF82)</f>
        <v/>
      </c>
      <c r="AS82" s="76" t="str">
        <f t="shared" si="1"/>
        <v/>
      </c>
      <c r="AT82" s="111" t="str">
        <f>IF(ISBLANK('STB Models Tier 2'!AP82),"",'STB Models Tier 2'!AP82)</f>
        <v/>
      </c>
    </row>
    <row r="83" spans="1:46" ht="16" x14ac:dyDescent="0.2">
      <c r="A83" s="76" t="str">
        <f>IF(ISBLANK('STB Models Tier 2'!A83),"",'STB Models Tier 2'!A83)</f>
        <v/>
      </c>
      <c r="B83" s="17" t="str">
        <f>IF(ISBLANK('STB Models Tier 2'!B83),"",'STB Models Tier 2'!B83)</f>
        <v/>
      </c>
      <c r="C83" s="17" t="str">
        <f>IF(ISBLANK('STB Models Tier 2'!C83),"",'STB Models Tier 2'!C83)</f>
        <v/>
      </c>
      <c r="D83" s="17" t="str">
        <f>IF(ISBLANK('STB Models Tier 2'!D83),"",'STB Models Tier 2'!D83)</f>
        <v/>
      </c>
      <c r="E83" s="17" t="str">
        <f>IF(ISBLANK('STB Models Tier 2'!E83),"",'STB Models Tier 2'!E83)</f>
        <v/>
      </c>
      <c r="F83" s="17" t="str">
        <f>IF(ISBLANK('STB Models Tier 2'!F83),"",'STB Models Tier 2'!F83)</f>
        <v/>
      </c>
      <c r="G83" s="17" t="str">
        <f>IF(ISBLANK('STB Models Tier 2'!G83),"",'STB Models Tier 2'!G83)</f>
        <v/>
      </c>
      <c r="H83" s="17" t="str">
        <f>IF(ISBLANK('STB Models Tier 2'!H83),"",'STB Models Tier 2'!H83)</f>
        <v/>
      </c>
      <c r="I83" s="17" t="str">
        <f>IF(ISBLANK('STB Models Tier 2'!I83),"",'STB Models Tier 2'!I83)</f>
        <v/>
      </c>
      <c r="J83" s="17" t="str">
        <f>IF(AND(NOT(ISBLANK('STB Models Tier 2'!J83)),NOT(ISBLANK(VLOOKUP($G83,'Tier 2 Allowances'!$A$2:$X$6,3,FALSE))),'STB Models Tier 2'!J83&lt;3), 'STB Models Tier 2'!J83*$J$2,"")</f>
        <v/>
      </c>
      <c r="K83" s="17" t="str">
        <f>IF(AND(NOT(ISBLANK('STB Models Tier 2'!K83)),NOT(ISBLANK(VLOOKUP($G83,'Tier 2 Allowances'!$A$2:$X$6,4,FALSE))),'STB Models Tier 2'!K83&lt;3), 'STB Models Tier 2'!K83*$K$2,"")</f>
        <v/>
      </c>
      <c r="L83" s="17" t="str">
        <f>IF(AND(NOT(ISBLANK('STB Models Tier 2'!L83)),NOT(ISBLANK(VLOOKUP($G83,'Tier 2 Allowances'!$A$2:$X$6,5,FALSE))),'STB Models Tier 2'!L83&lt;2), 'STB Models Tier 2'!L83*$L$2,"")</f>
        <v/>
      </c>
      <c r="M83" s="17" t="str">
        <f>IF(AND(NOT(ISBLANK('STB Models Tier 2'!M83)),OR('STB Models Tier 2'!N83=0,ISBLANK('STB Models Tier 2'!N83)),NOT(ISBLANK(VLOOKUP($G83,'Tier 2 Allowances'!$A$2:$X$6,6,FALSE))),'STB Models Tier 2'!M83&lt;2), 'STB Models Tier 2'!M83*$M$2,"")</f>
        <v/>
      </c>
      <c r="N83" s="17"/>
      <c r="O83" s="17" t="str">
        <f>IF(AND(NOT(ISBLANK('STB Models Tier 2'!O83)),NOT(ISBLANK(VLOOKUP($G83,'Tier 2 Allowances'!$A$2:$X$6,8,FALSE))),'STB Models Tier 2'!O83&lt;2), 'STB Models Tier 2'!O83*$O$2,"")</f>
        <v/>
      </c>
      <c r="P83" s="17" t="str">
        <f>IF(AND(NOT(ISBLANK('STB Models Tier 2'!P83)),OR(ISBLANK('STB Models Tier 2'!S83),'STB Models Tier 2'!S83=0),NOT(ISBLANK(VLOOKUP($G83,'Tier 2 Allowances'!$A$2:$X$6,9,FALSE))),'STB Models Tier 2'!P83&lt;2), 'STB Models Tier 2'!P83*$P$2,"")</f>
        <v/>
      </c>
      <c r="Q83" s="17" t="str">
        <f>IF(AND(NOT(ISBLANK('STB Models Tier 2'!Q83)),NOT(ISBLANK(VLOOKUP($G83,'Tier 2 Allowances'!$A$2:$X$6,10,FALSE))),'STB Models Tier 2'!Q83&lt;2), 'STB Models Tier 2'!Q83*$Q$2,"")</f>
        <v/>
      </c>
      <c r="R83" s="17" t="str">
        <f>IF(AND(NOT(ISBLANK('STB Models Tier 2'!R83)),OR(ISBLANK('STB Models Tier 2'!S83),'STB Models Tier 2'!S83=0),NOT(ISBLANK(VLOOKUP($G83,'Tier 2 Allowances'!$A$2:$X$6,11,FALSE))),'STB Models Tier 2'!R83&lt;2), 'STB Models Tier 2'!R83*$R$2,"")</f>
        <v/>
      </c>
      <c r="S83" s="17" t="str">
        <f>IF(AND(NOT(ISBLANK('STB Models Tier 2'!S83)),NOT(ISBLANK(VLOOKUP($G83,'Tier 2 Allowances'!$A$2:$X$6,12,FALSE))),'STB Models Tier 2'!S83&lt;2), 'STB Models Tier 2'!S83*$S$2,"")</f>
        <v/>
      </c>
      <c r="T83" s="17" t="str">
        <f>IF(AND(NOT(ISBLANK('STB Models Tier 2'!T83)),NOT(ISBLANK(VLOOKUP($G83,'Tier 2 Allowances'!$A$2:$X$6,13,FALSE))),'STB Models Tier 2'!T83&lt;2), 'STB Models Tier 2'!T83*$T$2,"")</f>
        <v/>
      </c>
      <c r="U83" s="17" t="str">
        <f>IF(AND(NOT(ISBLANK('STB Models Tier 2'!U83)),NOT(ISBLANK(VLOOKUP($G83,'Tier 2 Allowances'!$A$2:$X$6,14,FALSE))),'STB Models Tier 2'!U83&lt;2), 'STB Models Tier 2'!U83*$U$2,"")</f>
        <v/>
      </c>
      <c r="V83" s="17" t="str">
        <f>IF(AND(NOT(ISBLANK('STB Models Tier 2'!V83)),NOT(ISBLANK(VLOOKUP($G83,'Tier 2 Allowances'!$A$2:$X$6,15,FALSE))),'STB Models Tier 2'!V83&lt;2), 'STB Models Tier 2'!V83*$V$2,"")</f>
        <v/>
      </c>
      <c r="W83" s="17" t="str">
        <f>IF(AND(NOT(ISBLANK('STB Models Tier 2'!W83)),NOT(ISBLANK(VLOOKUP($G83,'Tier 2 Allowances'!$A$2:$X$6,16,FALSE))),'STB Models Tier 2'!W83&lt;6), 'STB Models Tier 2'!W83*$W$2,"")</f>
        <v/>
      </c>
      <c r="X83" s="17" t="str">
        <f>IF(AND(NOT(ISBLANK('STB Models Tier 2'!X83)),NOT(ISBLANK(VLOOKUP($G83,'Tier 2 Allowances'!$A$2:$X$6,17,FALSE))),'STB Models Tier 2'!X83&lt;2), 'STB Models Tier 2'!X83*$X$2,"")</f>
        <v/>
      </c>
      <c r="Y83" s="17" t="str">
        <f>IF(AND(NOT(ISBLANK('STB Models Tier 2'!Y83)),NOT(ISBLANK(VLOOKUP($G83,'Tier 2 Allowances'!$A$2:$X$6,18,FALSE))),'STB Models Tier 2'!Y83&lt;11), 'STB Models Tier 2'!Y83*$Y$2,"")</f>
        <v/>
      </c>
      <c r="Z83" s="17" t="str">
        <f>IF(AND(NOT(ISBLANK('STB Models Tier 2'!Z83)),NOT(ISBLANK(VLOOKUP($G83,'Tier 2 Allowances'!$A$2:$X$6,19,FALSE))),'STB Models Tier 2'!Z83&lt;11), 'STB Models Tier 2'!Z83*$Z$2,"")</f>
        <v/>
      </c>
      <c r="AA83" s="17" t="str">
        <f>IF(AND(NOT(ISBLANK('STB Models Tier 2'!AA83)),OR(ISBLANK('STB Models Tier 2'!AB83),'STB Models Tier 2'!AB83=0),NOT(ISBLANK(VLOOKUP($G83,'Tier 2 Allowances'!$A$2:$X$6,20,FALSE))),'STB Models Tier 2'!AA83&lt;2), 'STB Models Tier 2'!AA83*$AA$2,"")</f>
        <v/>
      </c>
      <c r="AB83" s="17" t="str">
        <f>IF(AND(NOT(ISBLANK('STB Models Tier 2'!AB83)),NOT(ISBLANK(VLOOKUP($G83,'Tier 2 Allowances'!$A$2:$X$6,21,FALSE))),'STB Models Tier 2'!AB83&lt;2), 'STB Models Tier 2'!AB83*$AB$2,"")</f>
        <v/>
      </c>
      <c r="AC83" s="17" t="str">
        <f>IF(AND(NOT(ISBLANK('STB Models Tier 2'!AC83)),NOT(ISBLANK(VLOOKUP($G83,'Tier 2 Allowances'!$A$2:$X$6,22,FALSE))),'STB Models Tier 2'!AC83&lt;2), 'STB Models Tier 2'!AC83*$AC$2,"")</f>
        <v/>
      </c>
      <c r="AD83" s="17" t="str">
        <f>IF(AND(NOT(ISBLANK('STB Models Tier 2'!AD83)),NOT(ISBLANK(VLOOKUP($G83,'Tier 2 Allowances'!$A$2:$X$6,23,FALSE))),'STB Models Tier 2'!AD83&lt;2), 'STB Models Tier 2'!AD83*$AD$2,"")</f>
        <v/>
      </c>
      <c r="AE83" s="17" t="str">
        <f>IF(AND(NOT(ISBLANK('STB Models Tier 2'!AE83)),NOT(ISBLANK(VLOOKUP($G83,'Tier 2 Allowances'!$A$2:$X$6,24,FALSE))),'STB Models Tier 2'!AE83&lt;2), 'STB Models Tier 2'!AE83*$AE$2,"")</f>
        <v/>
      </c>
      <c r="AF83" s="76" t="str">
        <f>IF(ISBLANK('STB Models Tier 2'!AF83),"",'STB Models Tier 2'!AF83)</f>
        <v/>
      </c>
      <c r="AG83" s="18" t="str">
        <f>IF(ISBLANK('STB Models Tier 2'!AG83),"",'STB Models Tier 2'!AG83)</f>
        <v/>
      </c>
      <c r="AH83" s="18" t="str">
        <f>IF(ISBLANK('STB Models Tier 2'!AH83),"",'STB Models Tier 2'!AH83)</f>
        <v/>
      </c>
      <c r="AI83" s="18" t="str">
        <f>IF(ISBLANK('STB Models Tier 2'!AI83),"",'STB Models Tier 2'!AI83)</f>
        <v/>
      </c>
      <c r="AJ83" s="18" t="str">
        <f>IF(ISBLANK('STB Models Tier 2'!AJ83),"",'STB Models Tier 2'!AJ83)</f>
        <v/>
      </c>
      <c r="AK83" s="18" t="str">
        <f>IF(ISBLANK('STB Models Tier 2'!AK83),"",'STB Models Tier 2'!AK83)</f>
        <v/>
      </c>
      <c r="AP83" s="18" t="str">
        <f>IF(ISBLANK('STB Models Tier 2'!G83),"",(IF(OR(AND(NOT(ISBLANK('STB Models Tier 2'!H83)),ISBLANK('STB Models Tier 2'!AI83)),AND(NOT(ISBLANK('STB Models Tier 2'!I83)),ISBLANK('STB Models Tier 2'!AJ83)),ISBLANK('STB Models Tier 2'!AH83)),"Incomplete",0.365*('STB Models Tier 2'!AG83*AL83+'STB Models Tier 2'!AH83*AM83+'STB Models Tier 2'!AI83*AN83+'STB Models Tier 2'!AJ83*AO83))))</f>
        <v/>
      </c>
      <c r="AQ83" s="17" t="str">
        <f>IF(ISBLANK('STB Models Tier 2'!G83),"",VLOOKUP(G83,'Tier 2 Allowances'!$A$2:$B$6,2,FALSE)+SUM($J83:$AE83))</f>
        <v/>
      </c>
      <c r="AR83" s="76" t="str">
        <f>IF(ISBLANK('STB Models Tier 2'!G83),"",AQ83+'STB Models Tier 2'!AF83)</f>
        <v/>
      </c>
      <c r="AS83" s="76" t="str">
        <f t="shared" si="1"/>
        <v/>
      </c>
      <c r="AT83" s="111" t="str">
        <f>IF(ISBLANK('STB Models Tier 2'!AP83),"",'STB Models Tier 2'!AP83)</f>
        <v/>
      </c>
    </row>
    <row r="84" spans="1:46" ht="16" x14ac:dyDescent="0.2">
      <c r="A84" s="76" t="str">
        <f>IF(ISBLANK('STB Models Tier 2'!A84),"",'STB Models Tier 2'!A84)</f>
        <v/>
      </c>
      <c r="B84" s="17" t="str">
        <f>IF(ISBLANK('STB Models Tier 2'!B84),"",'STB Models Tier 2'!B84)</f>
        <v/>
      </c>
      <c r="C84" s="17" t="str">
        <f>IF(ISBLANK('STB Models Tier 2'!C84),"",'STB Models Tier 2'!C84)</f>
        <v/>
      </c>
      <c r="D84" s="17" t="str">
        <f>IF(ISBLANK('STB Models Tier 2'!D84),"",'STB Models Tier 2'!D84)</f>
        <v/>
      </c>
      <c r="E84" s="17" t="str">
        <f>IF(ISBLANK('STB Models Tier 2'!E84),"",'STB Models Tier 2'!E84)</f>
        <v/>
      </c>
      <c r="F84" s="17" t="str">
        <f>IF(ISBLANK('STB Models Tier 2'!F84),"",'STB Models Tier 2'!F84)</f>
        <v/>
      </c>
      <c r="G84" s="17" t="str">
        <f>IF(ISBLANK('STB Models Tier 2'!G84),"",'STB Models Tier 2'!G84)</f>
        <v/>
      </c>
      <c r="H84" s="17" t="str">
        <f>IF(ISBLANK('STB Models Tier 2'!H84),"",'STB Models Tier 2'!H84)</f>
        <v/>
      </c>
      <c r="I84" s="17" t="str">
        <f>IF(ISBLANK('STB Models Tier 2'!I84),"",'STB Models Tier 2'!I84)</f>
        <v/>
      </c>
      <c r="J84" s="17" t="str">
        <f>IF(AND(NOT(ISBLANK('STB Models Tier 2'!J84)),NOT(ISBLANK(VLOOKUP($G84,'Tier 2 Allowances'!$A$2:$X$6,3,FALSE))),'STB Models Tier 2'!J84&lt;3), 'STB Models Tier 2'!J84*$J$2,"")</f>
        <v/>
      </c>
      <c r="K84" s="17" t="str">
        <f>IF(AND(NOT(ISBLANK('STB Models Tier 2'!K84)),NOT(ISBLANK(VLOOKUP($G84,'Tier 2 Allowances'!$A$2:$X$6,4,FALSE))),'STB Models Tier 2'!K84&lt;3), 'STB Models Tier 2'!K84*$K$2,"")</f>
        <v/>
      </c>
      <c r="L84" s="17" t="str">
        <f>IF(AND(NOT(ISBLANK('STB Models Tier 2'!L84)),NOT(ISBLANK(VLOOKUP($G84,'Tier 2 Allowances'!$A$2:$X$6,5,FALSE))),'STB Models Tier 2'!L84&lt;2), 'STB Models Tier 2'!L84*$L$2,"")</f>
        <v/>
      </c>
      <c r="M84" s="17" t="str">
        <f>IF(AND(NOT(ISBLANK('STB Models Tier 2'!M84)),OR('STB Models Tier 2'!N84=0,ISBLANK('STB Models Tier 2'!N84)),NOT(ISBLANK(VLOOKUP($G84,'Tier 2 Allowances'!$A$2:$X$6,6,FALSE))),'STB Models Tier 2'!M84&lt;2), 'STB Models Tier 2'!M84*$M$2,"")</f>
        <v/>
      </c>
      <c r="N84" s="17"/>
      <c r="O84" s="17" t="str">
        <f>IF(AND(NOT(ISBLANK('STB Models Tier 2'!O84)),NOT(ISBLANK(VLOOKUP($G84,'Tier 2 Allowances'!$A$2:$X$6,8,FALSE))),'STB Models Tier 2'!O84&lt;2), 'STB Models Tier 2'!O84*$O$2,"")</f>
        <v/>
      </c>
      <c r="P84" s="17" t="str">
        <f>IF(AND(NOT(ISBLANK('STB Models Tier 2'!P84)),OR(ISBLANK('STB Models Tier 2'!S84),'STB Models Tier 2'!S84=0),NOT(ISBLANK(VLOOKUP($G84,'Tier 2 Allowances'!$A$2:$X$6,9,FALSE))),'STB Models Tier 2'!P84&lt;2), 'STB Models Tier 2'!P84*$P$2,"")</f>
        <v/>
      </c>
      <c r="Q84" s="17" t="str">
        <f>IF(AND(NOT(ISBLANK('STB Models Tier 2'!Q84)),NOT(ISBLANK(VLOOKUP($G84,'Tier 2 Allowances'!$A$2:$X$6,10,FALSE))),'STB Models Tier 2'!Q84&lt;2), 'STB Models Tier 2'!Q84*$Q$2,"")</f>
        <v/>
      </c>
      <c r="R84" s="17" t="str">
        <f>IF(AND(NOT(ISBLANK('STB Models Tier 2'!R84)),OR(ISBLANK('STB Models Tier 2'!S84),'STB Models Tier 2'!S84=0),NOT(ISBLANK(VLOOKUP($G84,'Tier 2 Allowances'!$A$2:$X$6,11,FALSE))),'STB Models Tier 2'!R84&lt;2), 'STB Models Tier 2'!R84*$R$2,"")</f>
        <v/>
      </c>
      <c r="S84" s="17" t="str">
        <f>IF(AND(NOT(ISBLANK('STB Models Tier 2'!S84)),NOT(ISBLANK(VLOOKUP($G84,'Tier 2 Allowances'!$A$2:$X$6,12,FALSE))),'STB Models Tier 2'!S84&lt;2), 'STB Models Tier 2'!S84*$S$2,"")</f>
        <v/>
      </c>
      <c r="T84" s="17" t="str">
        <f>IF(AND(NOT(ISBLANK('STB Models Tier 2'!T84)),NOT(ISBLANK(VLOOKUP($G84,'Tier 2 Allowances'!$A$2:$X$6,13,FALSE))),'STB Models Tier 2'!T84&lt;2), 'STB Models Tier 2'!T84*$T$2,"")</f>
        <v/>
      </c>
      <c r="U84" s="17" t="str">
        <f>IF(AND(NOT(ISBLANK('STB Models Tier 2'!U84)),NOT(ISBLANK(VLOOKUP($G84,'Tier 2 Allowances'!$A$2:$X$6,14,FALSE))),'STB Models Tier 2'!U84&lt;2), 'STB Models Tier 2'!U84*$U$2,"")</f>
        <v/>
      </c>
      <c r="V84" s="17" t="str">
        <f>IF(AND(NOT(ISBLANK('STB Models Tier 2'!V84)),NOT(ISBLANK(VLOOKUP($G84,'Tier 2 Allowances'!$A$2:$X$6,15,FALSE))),'STB Models Tier 2'!V84&lt;2), 'STB Models Tier 2'!V84*$V$2,"")</f>
        <v/>
      </c>
      <c r="W84" s="17" t="str">
        <f>IF(AND(NOT(ISBLANK('STB Models Tier 2'!W84)),NOT(ISBLANK(VLOOKUP($G84,'Tier 2 Allowances'!$A$2:$X$6,16,FALSE))),'STB Models Tier 2'!W84&lt;6), 'STB Models Tier 2'!W84*$W$2,"")</f>
        <v/>
      </c>
      <c r="X84" s="17" t="str">
        <f>IF(AND(NOT(ISBLANK('STB Models Tier 2'!X84)),NOT(ISBLANK(VLOOKUP($G84,'Tier 2 Allowances'!$A$2:$X$6,17,FALSE))),'STB Models Tier 2'!X84&lt;2), 'STB Models Tier 2'!X84*$X$2,"")</f>
        <v/>
      </c>
      <c r="Y84" s="17" t="str">
        <f>IF(AND(NOT(ISBLANK('STB Models Tier 2'!Y84)),NOT(ISBLANK(VLOOKUP($G84,'Tier 2 Allowances'!$A$2:$X$6,18,FALSE))),'STB Models Tier 2'!Y84&lt;11), 'STB Models Tier 2'!Y84*$Y$2,"")</f>
        <v/>
      </c>
      <c r="Z84" s="17" t="str">
        <f>IF(AND(NOT(ISBLANK('STB Models Tier 2'!Z84)),NOT(ISBLANK(VLOOKUP($G84,'Tier 2 Allowances'!$A$2:$X$6,19,FALSE))),'STB Models Tier 2'!Z84&lt;11), 'STB Models Tier 2'!Z84*$Z$2,"")</f>
        <v/>
      </c>
      <c r="AA84" s="17" t="str">
        <f>IF(AND(NOT(ISBLANK('STB Models Tier 2'!AA84)),OR(ISBLANK('STB Models Tier 2'!AB84),'STB Models Tier 2'!AB84=0),NOT(ISBLANK(VLOOKUP($G84,'Tier 2 Allowances'!$A$2:$X$6,20,FALSE))),'STB Models Tier 2'!AA84&lt;2), 'STB Models Tier 2'!AA84*$AA$2,"")</f>
        <v/>
      </c>
      <c r="AB84" s="17" t="str">
        <f>IF(AND(NOT(ISBLANK('STB Models Tier 2'!AB84)),NOT(ISBLANK(VLOOKUP($G84,'Tier 2 Allowances'!$A$2:$X$6,21,FALSE))),'STB Models Tier 2'!AB84&lt;2), 'STB Models Tier 2'!AB84*$AB$2,"")</f>
        <v/>
      </c>
      <c r="AC84" s="17" t="str">
        <f>IF(AND(NOT(ISBLANK('STB Models Tier 2'!AC84)),NOT(ISBLANK(VLOOKUP($G84,'Tier 2 Allowances'!$A$2:$X$6,22,FALSE))),'STB Models Tier 2'!AC84&lt;2), 'STB Models Tier 2'!AC84*$AC$2,"")</f>
        <v/>
      </c>
      <c r="AD84" s="17" t="str">
        <f>IF(AND(NOT(ISBLANK('STB Models Tier 2'!AD84)),NOT(ISBLANK(VLOOKUP($G84,'Tier 2 Allowances'!$A$2:$X$6,23,FALSE))),'STB Models Tier 2'!AD84&lt;2), 'STB Models Tier 2'!AD84*$AD$2,"")</f>
        <v/>
      </c>
      <c r="AE84" s="17" t="str">
        <f>IF(AND(NOT(ISBLANK('STB Models Tier 2'!AE84)),NOT(ISBLANK(VLOOKUP($G84,'Tier 2 Allowances'!$A$2:$X$6,24,FALSE))),'STB Models Tier 2'!AE84&lt;2), 'STB Models Tier 2'!AE84*$AE$2,"")</f>
        <v/>
      </c>
      <c r="AF84" s="76" t="str">
        <f>IF(ISBLANK('STB Models Tier 2'!AF84),"",'STB Models Tier 2'!AF84)</f>
        <v/>
      </c>
      <c r="AG84" s="18" t="str">
        <f>IF(ISBLANK('STB Models Tier 2'!AG84),"",'STB Models Tier 2'!AG84)</f>
        <v/>
      </c>
      <c r="AH84" s="18" t="str">
        <f>IF(ISBLANK('STB Models Tier 2'!AH84),"",'STB Models Tier 2'!AH84)</f>
        <v/>
      </c>
      <c r="AI84" s="18" t="str">
        <f>IF(ISBLANK('STB Models Tier 2'!AI84),"",'STB Models Tier 2'!AI84)</f>
        <v/>
      </c>
      <c r="AJ84" s="18" t="str">
        <f>IF(ISBLANK('STB Models Tier 2'!AJ84),"",'STB Models Tier 2'!AJ84)</f>
        <v/>
      </c>
      <c r="AK84" s="18" t="str">
        <f>IF(ISBLANK('STB Models Tier 2'!AK84),"",'STB Models Tier 2'!AK84)</f>
        <v/>
      </c>
      <c r="AP84" s="18" t="str">
        <f>IF(ISBLANK('STB Models Tier 2'!G84),"",(IF(OR(AND(NOT(ISBLANK('STB Models Tier 2'!H84)),ISBLANK('STB Models Tier 2'!AI84)),AND(NOT(ISBLANK('STB Models Tier 2'!I84)),ISBLANK('STB Models Tier 2'!AJ84)),ISBLANK('STB Models Tier 2'!AH84)),"Incomplete",0.365*('STB Models Tier 2'!AG84*AL84+'STB Models Tier 2'!AH84*AM84+'STB Models Tier 2'!AI84*AN84+'STB Models Tier 2'!AJ84*AO84))))</f>
        <v/>
      </c>
      <c r="AQ84" s="17" t="str">
        <f>IF(ISBLANK('STB Models Tier 2'!G84),"",VLOOKUP(G84,'Tier 2 Allowances'!$A$2:$B$6,2,FALSE)+SUM($J84:$AE84))</f>
        <v/>
      </c>
      <c r="AR84" s="76" t="str">
        <f>IF(ISBLANK('STB Models Tier 2'!G84),"",AQ84+'STB Models Tier 2'!AF84)</f>
        <v/>
      </c>
      <c r="AS84" s="76" t="str">
        <f t="shared" si="1"/>
        <v/>
      </c>
      <c r="AT84" s="111" t="str">
        <f>IF(ISBLANK('STB Models Tier 2'!AP84),"",'STB Models Tier 2'!AP84)</f>
        <v/>
      </c>
    </row>
    <row r="85" spans="1:46" ht="16" x14ac:dyDescent="0.2">
      <c r="A85" s="76" t="str">
        <f>IF(ISBLANK('STB Models Tier 2'!A85),"",'STB Models Tier 2'!A85)</f>
        <v/>
      </c>
      <c r="B85" s="17" t="str">
        <f>IF(ISBLANK('STB Models Tier 2'!B85),"",'STB Models Tier 2'!B85)</f>
        <v/>
      </c>
      <c r="C85" s="17" t="str">
        <f>IF(ISBLANK('STB Models Tier 2'!C85),"",'STB Models Tier 2'!C85)</f>
        <v/>
      </c>
      <c r="D85" s="17" t="str">
        <f>IF(ISBLANK('STB Models Tier 2'!D85),"",'STB Models Tier 2'!D85)</f>
        <v/>
      </c>
      <c r="E85" s="17" t="str">
        <f>IF(ISBLANK('STB Models Tier 2'!E85),"",'STB Models Tier 2'!E85)</f>
        <v/>
      </c>
      <c r="F85" s="17" t="str">
        <f>IF(ISBLANK('STB Models Tier 2'!F85),"",'STB Models Tier 2'!F85)</f>
        <v/>
      </c>
      <c r="G85" s="17" t="str">
        <f>IF(ISBLANK('STB Models Tier 2'!G85),"",'STB Models Tier 2'!G85)</f>
        <v/>
      </c>
      <c r="H85" s="17" t="str">
        <f>IF(ISBLANK('STB Models Tier 2'!H85),"",'STB Models Tier 2'!H85)</f>
        <v/>
      </c>
      <c r="I85" s="17" t="str">
        <f>IF(ISBLANK('STB Models Tier 2'!I85),"",'STB Models Tier 2'!I85)</f>
        <v/>
      </c>
      <c r="J85" s="17" t="str">
        <f>IF(AND(NOT(ISBLANK('STB Models Tier 2'!J85)),NOT(ISBLANK(VLOOKUP($G85,'Tier 2 Allowances'!$A$2:$X$6,3,FALSE))),'STB Models Tier 2'!J85&lt;3), 'STB Models Tier 2'!J85*$J$2,"")</f>
        <v/>
      </c>
      <c r="K85" s="17" t="str">
        <f>IF(AND(NOT(ISBLANK('STB Models Tier 2'!K85)),NOT(ISBLANK(VLOOKUP($G85,'Tier 2 Allowances'!$A$2:$X$6,4,FALSE))),'STB Models Tier 2'!K85&lt;3), 'STB Models Tier 2'!K85*$K$2,"")</f>
        <v/>
      </c>
      <c r="L85" s="17" t="str">
        <f>IF(AND(NOT(ISBLANK('STB Models Tier 2'!L85)),NOT(ISBLANK(VLOOKUP($G85,'Tier 2 Allowances'!$A$2:$X$6,5,FALSE))),'STB Models Tier 2'!L85&lt;2), 'STB Models Tier 2'!L85*$L$2,"")</f>
        <v/>
      </c>
      <c r="M85" s="17" t="str">
        <f>IF(AND(NOT(ISBLANK('STB Models Tier 2'!M85)),OR('STB Models Tier 2'!N85=0,ISBLANK('STB Models Tier 2'!N85)),NOT(ISBLANK(VLOOKUP($G85,'Tier 2 Allowances'!$A$2:$X$6,6,FALSE))),'STB Models Tier 2'!M85&lt;2), 'STB Models Tier 2'!M85*$M$2,"")</f>
        <v/>
      </c>
      <c r="N85" s="17"/>
      <c r="O85" s="17" t="str">
        <f>IF(AND(NOT(ISBLANK('STB Models Tier 2'!O85)),NOT(ISBLANK(VLOOKUP($G85,'Tier 2 Allowances'!$A$2:$X$6,8,FALSE))),'STB Models Tier 2'!O85&lt;2), 'STB Models Tier 2'!O85*$O$2,"")</f>
        <v/>
      </c>
      <c r="P85" s="17" t="str">
        <f>IF(AND(NOT(ISBLANK('STB Models Tier 2'!P85)),OR(ISBLANK('STB Models Tier 2'!S85),'STB Models Tier 2'!S85=0),NOT(ISBLANK(VLOOKUP($G85,'Tier 2 Allowances'!$A$2:$X$6,9,FALSE))),'STB Models Tier 2'!P85&lt;2), 'STB Models Tier 2'!P85*$P$2,"")</f>
        <v/>
      </c>
      <c r="Q85" s="17" t="str">
        <f>IF(AND(NOT(ISBLANK('STB Models Tier 2'!Q85)),NOT(ISBLANK(VLOOKUP($G85,'Tier 2 Allowances'!$A$2:$X$6,10,FALSE))),'STB Models Tier 2'!Q85&lt;2), 'STB Models Tier 2'!Q85*$Q$2,"")</f>
        <v/>
      </c>
      <c r="R85" s="17" t="str">
        <f>IF(AND(NOT(ISBLANK('STB Models Tier 2'!R85)),OR(ISBLANK('STB Models Tier 2'!S85),'STB Models Tier 2'!S85=0),NOT(ISBLANK(VLOOKUP($G85,'Tier 2 Allowances'!$A$2:$X$6,11,FALSE))),'STB Models Tier 2'!R85&lt;2), 'STB Models Tier 2'!R85*$R$2,"")</f>
        <v/>
      </c>
      <c r="S85" s="17" t="str">
        <f>IF(AND(NOT(ISBLANK('STB Models Tier 2'!S85)),NOT(ISBLANK(VLOOKUP($G85,'Tier 2 Allowances'!$A$2:$X$6,12,FALSE))),'STB Models Tier 2'!S85&lt;2), 'STB Models Tier 2'!S85*$S$2,"")</f>
        <v/>
      </c>
      <c r="T85" s="17" t="str">
        <f>IF(AND(NOT(ISBLANK('STB Models Tier 2'!T85)),NOT(ISBLANK(VLOOKUP($G85,'Tier 2 Allowances'!$A$2:$X$6,13,FALSE))),'STB Models Tier 2'!T85&lt;2), 'STB Models Tier 2'!T85*$T$2,"")</f>
        <v/>
      </c>
      <c r="U85" s="17" t="str">
        <f>IF(AND(NOT(ISBLANK('STB Models Tier 2'!U85)),NOT(ISBLANK(VLOOKUP($G85,'Tier 2 Allowances'!$A$2:$X$6,14,FALSE))),'STB Models Tier 2'!U85&lt;2), 'STB Models Tier 2'!U85*$U$2,"")</f>
        <v/>
      </c>
      <c r="V85" s="17" t="str">
        <f>IF(AND(NOT(ISBLANK('STB Models Tier 2'!V85)),NOT(ISBLANK(VLOOKUP($G85,'Tier 2 Allowances'!$A$2:$X$6,15,FALSE))),'STB Models Tier 2'!V85&lt;2), 'STB Models Tier 2'!V85*$V$2,"")</f>
        <v/>
      </c>
      <c r="W85" s="17" t="str">
        <f>IF(AND(NOT(ISBLANK('STB Models Tier 2'!W85)),NOT(ISBLANK(VLOOKUP($G85,'Tier 2 Allowances'!$A$2:$X$6,16,FALSE))),'STB Models Tier 2'!W85&lt;6), 'STB Models Tier 2'!W85*$W$2,"")</f>
        <v/>
      </c>
      <c r="X85" s="17" t="str">
        <f>IF(AND(NOT(ISBLANK('STB Models Tier 2'!X85)),NOT(ISBLANK(VLOOKUP($G85,'Tier 2 Allowances'!$A$2:$X$6,17,FALSE))),'STB Models Tier 2'!X85&lt;2), 'STB Models Tier 2'!X85*$X$2,"")</f>
        <v/>
      </c>
      <c r="Y85" s="17" t="str">
        <f>IF(AND(NOT(ISBLANK('STB Models Tier 2'!Y85)),NOT(ISBLANK(VLOOKUP($G85,'Tier 2 Allowances'!$A$2:$X$6,18,FALSE))),'STB Models Tier 2'!Y85&lt;11), 'STB Models Tier 2'!Y85*$Y$2,"")</f>
        <v/>
      </c>
      <c r="Z85" s="17" t="str">
        <f>IF(AND(NOT(ISBLANK('STB Models Tier 2'!Z85)),NOT(ISBLANK(VLOOKUP($G85,'Tier 2 Allowances'!$A$2:$X$6,19,FALSE))),'STB Models Tier 2'!Z85&lt;11), 'STB Models Tier 2'!Z85*$Z$2,"")</f>
        <v/>
      </c>
      <c r="AA85" s="17" t="str">
        <f>IF(AND(NOT(ISBLANK('STB Models Tier 2'!AA85)),OR(ISBLANK('STB Models Tier 2'!AB85),'STB Models Tier 2'!AB85=0),NOT(ISBLANK(VLOOKUP($G85,'Tier 2 Allowances'!$A$2:$X$6,20,FALSE))),'STB Models Tier 2'!AA85&lt;2), 'STB Models Tier 2'!AA85*$AA$2,"")</f>
        <v/>
      </c>
      <c r="AB85" s="17" t="str">
        <f>IF(AND(NOT(ISBLANK('STB Models Tier 2'!AB85)),NOT(ISBLANK(VLOOKUP($G85,'Tier 2 Allowances'!$A$2:$X$6,21,FALSE))),'STB Models Tier 2'!AB85&lt;2), 'STB Models Tier 2'!AB85*$AB$2,"")</f>
        <v/>
      </c>
      <c r="AC85" s="17" t="str">
        <f>IF(AND(NOT(ISBLANK('STB Models Tier 2'!AC85)),NOT(ISBLANK(VLOOKUP($G85,'Tier 2 Allowances'!$A$2:$X$6,22,FALSE))),'STB Models Tier 2'!AC85&lt;2), 'STB Models Tier 2'!AC85*$AC$2,"")</f>
        <v/>
      </c>
      <c r="AD85" s="17" t="str">
        <f>IF(AND(NOT(ISBLANK('STB Models Tier 2'!AD85)),NOT(ISBLANK(VLOOKUP($G85,'Tier 2 Allowances'!$A$2:$X$6,23,FALSE))),'STB Models Tier 2'!AD85&lt;2), 'STB Models Tier 2'!AD85*$AD$2,"")</f>
        <v/>
      </c>
      <c r="AE85" s="17" t="str">
        <f>IF(AND(NOT(ISBLANK('STB Models Tier 2'!AE85)),NOT(ISBLANK(VLOOKUP($G85,'Tier 2 Allowances'!$A$2:$X$6,24,FALSE))),'STB Models Tier 2'!AE85&lt;2), 'STB Models Tier 2'!AE85*$AE$2,"")</f>
        <v/>
      </c>
      <c r="AF85" s="76" t="str">
        <f>IF(ISBLANK('STB Models Tier 2'!AF85),"",'STB Models Tier 2'!AF85)</f>
        <v/>
      </c>
      <c r="AG85" s="18" t="str">
        <f>IF(ISBLANK('STB Models Tier 2'!AG85),"",'STB Models Tier 2'!AG85)</f>
        <v/>
      </c>
      <c r="AH85" s="18" t="str">
        <f>IF(ISBLANK('STB Models Tier 2'!AH85),"",'STB Models Tier 2'!AH85)</f>
        <v/>
      </c>
      <c r="AI85" s="18" t="str">
        <f>IF(ISBLANK('STB Models Tier 2'!AI85),"",'STB Models Tier 2'!AI85)</f>
        <v/>
      </c>
      <c r="AJ85" s="18" t="str">
        <f>IF(ISBLANK('STB Models Tier 2'!AJ85),"",'STB Models Tier 2'!AJ85)</f>
        <v/>
      </c>
      <c r="AK85" s="18" t="str">
        <f>IF(ISBLANK('STB Models Tier 2'!AK85),"",'STB Models Tier 2'!AK85)</f>
        <v/>
      </c>
      <c r="AP85" s="18" t="str">
        <f>IF(ISBLANK('STB Models Tier 2'!G85),"",(IF(OR(AND(NOT(ISBLANK('STB Models Tier 2'!H85)),ISBLANK('STB Models Tier 2'!AI85)),AND(NOT(ISBLANK('STB Models Tier 2'!I85)),ISBLANK('STB Models Tier 2'!AJ85)),ISBLANK('STB Models Tier 2'!AH85)),"Incomplete",0.365*('STB Models Tier 2'!AG85*AL85+'STB Models Tier 2'!AH85*AM85+'STB Models Tier 2'!AI85*AN85+'STB Models Tier 2'!AJ85*AO85))))</f>
        <v/>
      </c>
      <c r="AQ85" s="17" t="str">
        <f>IF(ISBLANK('STB Models Tier 2'!G85),"",VLOOKUP(G85,'Tier 2 Allowances'!$A$2:$B$6,2,FALSE)+SUM($J85:$AE85))</f>
        <v/>
      </c>
      <c r="AR85" s="76" t="str">
        <f>IF(ISBLANK('STB Models Tier 2'!G85),"",AQ85+'STB Models Tier 2'!AF85)</f>
        <v/>
      </c>
      <c r="AS85" s="76" t="str">
        <f t="shared" si="1"/>
        <v/>
      </c>
      <c r="AT85" s="111" t="str">
        <f>IF(ISBLANK('STB Models Tier 2'!AP85),"",'STB Models Tier 2'!AP85)</f>
        <v/>
      </c>
    </row>
    <row r="86" spans="1:46" ht="16" x14ac:dyDescent="0.2">
      <c r="A86" s="76" t="str">
        <f>IF(ISBLANK('STB Models Tier 2'!A86),"",'STB Models Tier 2'!A86)</f>
        <v/>
      </c>
      <c r="B86" s="17" t="str">
        <f>IF(ISBLANK('STB Models Tier 2'!B86),"",'STB Models Tier 2'!B86)</f>
        <v/>
      </c>
      <c r="C86" s="17" t="str">
        <f>IF(ISBLANK('STB Models Tier 2'!C86),"",'STB Models Tier 2'!C86)</f>
        <v/>
      </c>
      <c r="D86" s="17" t="str">
        <f>IF(ISBLANK('STB Models Tier 2'!D86),"",'STB Models Tier 2'!D86)</f>
        <v/>
      </c>
      <c r="E86" s="17" t="str">
        <f>IF(ISBLANK('STB Models Tier 2'!E86),"",'STB Models Tier 2'!E86)</f>
        <v/>
      </c>
      <c r="F86" s="17" t="str">
        <f>IF(ISBLANK('STB Models Tier 2'!F86),"",'STB Models Tier 2'!F86)</f>
        <v/>
      </c>
      <c r="G86" s="17" t="str">
        <f>IF(ISBLANK('STB Models Tier 2'!G86),"",'STB Models Tier 2'!G86)</f>
        <v/>
      </c>
      <c r="H86" s="17" t="str">
        <f>IF(ISBLANK('STB Models Tier 2'!H86),"",'STB Models Tier 2'!H86)</f>
        <v/>
      </c>
      <c r="I86" s="17" t="str">
        <f>IF(ISBLANK('STB Models Tier 2'!I86),"",'STB Models Tier 2'!I86)</f>
        <v/>
      </c>
      <c r="J86" s="17" t="str">
        <f>IF(AND(NOT(ISBLANK('STB Models Tier 2'!J86)),NOT(ISBLANK(VLOOKUP($G86,'Tier 2 Allowances'!$A$2:$X$6,3,FALSE))),'STB Models Tier 2'!J86&lt;3), 'STB Models Tier 2'!J86*$J$2,"")</f>
        <v/>
      </c>
      <c r="K86" s="17" t="str">
        <f>IF(AND(NOT(ISBLANK('STB Models Tier 2'!K86)),NOT(ISBLANK(VLOOKUP($G86,'Tier 2 Allowances'!$A$2:$X$6,4,FALSE))),'STB Models Tier 2'!K86&lt;3), 'STB Models Tier 2'!K86*$K$2,"")</f>
        <v/>
      </c>
      <c r="L86" s="17" t="str">
        <f>IF(AND(NOT(ISBLANK('STB Models Tier 2'!L86)),NOT(ISBLANK(VLOOKUP($G86,'Tier 2 Allowances'!$A$2:$X$6,5,FALSE))),'STB Models Tier 2'!L86&lt;2), 'STB Models Tier 2'!L86*$L$2,"")</f>
        <v/>
      </c>
      <c r="M86" s="17" t="str">
        <f>IF(AND(NOT(ISBLANK('STB Models Tier 2'!M86)),OR('STB Models Tier 2'!N86=0,ISBLANK('STB Models Tier 2'!N86)),NOT(ISBLANK(VLOOKUP($G86,'Tier 2 Allowances'!$A$2:$X$6,6,FALSE))),'STB Models Tier 2'!M86&lt;2), 'STB Models Tier 2'!M86*$M$2,"")</f>
        <v/>
      </c>
      <c r="N86" s="17"/>
      <c r="O86" s="17" t="str">
        <f>IF(AND(NOT(ISBLANK('STB Models Tier 2'!O86)),NOT(ISBLANK(VLOOKUP($G86,'Tier 2 Allowances'!$A$2:$X$6,8,FALSE))),'STB Models Tier 2'!O86&lt;2), 'STB Models Tier 2'!O86*$O$2,"")</f>
        <v/>
      </c>
      <c r="P86" s="17" t="str">
        <f>IF(AND(NOT(ISBLANK('STB Models Tier 2'!P86)),OR(ISBLANK('STB Models Tier 2'!S86),'STB Models Tier 2'!S86=0),NOT(ISBLANK(VLOOKUP($G86,'Tier 2 Allowances'!$A$2:$X$6,9,FALSE))),'STB Models Tier 2'!P86&lt;2), 'STB Models Tier 2'!P86*$P$2,"")</f>
        <v/>
      </c>
      <c r="Q86" s="17" t="str">
        <f>IF(AND(NOT(ISBLANK('STB Models Tier 2'!Q86)),NOT(ISBLANK(VLOOKUP($G86,'Tier 2 Allowances'!$A$2:$X$6,10,FALSE))),'STB Models Tier 2'!Q86&lt;2), 'STB Models Tier 2'!Q86*$Q$2,"")</f>
        <v/>
      </c>
      <c r="R86" s="17" t="str">
        <f>IF(AND(NOT(ISBLANK('STB Models Tier 2'!R86)),OR(ISBLANK('STB Models Tier 2'!S86),'STB Models Tier 2'!S86=0),NOT(ISBLANK(VLOOKUP($G86,'Tier 2 Allowances'!$A$2:$X$6,11,FALSE))),'STB Models Tier 2'!R86&lt;2), 'STB Models Tier 2'!R86*$R$2,"")</f>
        <v/>
      </c>
      <c r="S86" s="17" t="str">
        <f>IF(AND(NOT(ISBLANK('STB Models Tier 2'!S86)),NOT(ISBLANK(VLOOKUP($G86,'Tier 2 Allowances'!$A$2:$X$6,12,FALSE))),'STB Models Tier 2'!S86&lt;2), 'STB Models Tier 2'!S86*$S$2,"")</f>
        <v/>
      </c>
      <c r="T86" s="17" t="str">
        <f>IF(AND(NOT(ISBLANK('STB Models Tier 2'!T86)),NOT(ISBLANK(VLOOKUP($G86,'Tier 2 Allowances'!$A$2:$X$6,13,FALSE))),'STB Models Tier 2'!T86&lt;2), 'STB Models Tier 2'!T86*$T$2,"")</f>
        <v/>
      </c>
      <c r="U86" s="17" t="str">
        <f>IF(AND(NOT(ISBLANK('STB Models Tier 2'!U86)),NOT(ISBLANK(VLOOKUP($G86,'Tier 2 Allowances'!$A$2:$X$6,14,FALSE))),'STB Models Tier 2'!U86&lt;2), 'STB Models Tier 2'!U86*$U$2,"")</f>
        <v/>
      </c>
      <c r="V86" s="17" t="str">
        <f>IF(AND(NOT(ISBLANK('STB Models Tier 2'!V86)),NOT(ISBLANK(VLOOKUP($G86,'Tier 2 Allowances'!$A$2:$X$6,15,FALSE))),'STB Models Tier 2'!V86&lt;2), 'STB Models Tier 2'!V86*$V$2,"")</f>
        <v/>
      </c>
      <c r="W86" s="17" t="str">
        <f>IF(AND(NOT(ISBLANK('STB Models Tier 2'!W86)),NOT(ISBLANK(VLOOKUP($G86,'Tier 2 Allowances'!$A$2:$X$6,16,FALSE))),'STB Models Tier 2'!W86&lt;6), 'STB Models Tier 2'!W86*$W$2,"")</f>
        <v/>
      </c>
      <c r="X86" s="17" t="str">
        <f>IF(AND(NOT(ISBLANK('STB Models Tier 2'!X86)),NOT(ISBLANK(VLOOKUP($G86,'Tier 2 Allowances'!$A$2:$X$6,17,FALSE))),'STB Models Tier 2'!X86&lt;2), 'STB Models Tier 2'!X86*$X$2,"")</f>
        <v/>
      </c>
      <c r="Y86" s="17" t="str">
        <f>IF(AND(NOT(ISBLANK('STB Models Tier 2'!Y86)),NOT(ISBLANK(VLOOKUP($G86,'Tier 2 Allowances'!$A$2:$X$6,18,FALSE))),'STB Models Tier 2'!Y86&lt;11), 'STB Models Tier 2'!Y86*$Y$2,"")</f>
        <v/>
      </c>
      <c r="Z86" s="17" t="str">
        <f>IF(AND(NOT(ISBLANK('STB Models Tier 2'!Z86)),NOT(ISBLANK(VLOOKUP($G86,'Tier 2 Allowances'!$A$2:$X$6,19,FALSE))),'STB Models Tier 2'!Z86&lt;11), 'STB Models Tier 2'!Z86*$Z$2,"")</f>
        <v/>
      </c>
      <c r="AA86" s="17" t="str">
        <f>IF(AND(NOT(ISBLANK('STB Models Tier 2'!AA86)),OR(ISBLANK('STB Models Tier 2'!AB86),'STB Models Tier 2'!AB86=0),NOT(ISBLANK(VLOOKUP($G86,'Tier 2 Allowances'!$A$2:$X$6,20,FALSE))),'STB Models Tier 2'!AA86&lt;2), 'STB Models Tier 2'!AA86*$AA$2,"")</f>
        <v/>
      </c>
      <c r="AB86" s="17" t="str">
        <f>IF(AND(NOT(ISBLANK('STB Models Tier 2'!AB86)),NOT(ISBLANK(VLOOKUP($G86,'Tier 2 Allowances'!$A$2:$X$6,21,FALSE))),'STB Models Tier 2'!AB86&lt;2), 'STB Models Tier 2'!AB86*$AB$2,"")</f>
        <v/>
      </c>
      <c r="AC86" s="17" t="str">
        <f>IF(AND(NOT(ISBLANK('STB Models Tier 2'!AC86)),NOT(ISBLANK(VLOOKUP($G86,'Tier 2 Allowances'!$A$2:$X$6,22,FALSE))),'STB Models Tier 2'!AC86&lt;2), 'STB Models Tier 2'!AC86*$AC$2,"")</f>
        <v/>
      </c>
      <c r="AD86" s="17" t="str">
        <f>IF(AND(NOT(ISBLANK('STB Models Tier 2'!AD86)),NOT(ISBLANK(VLOOKUP($G86,'Tier 2 Allowances'!$A$2:$X$6,23,FALSE))),'STB Models Tier 2'!AD86&lt;2), 'STB Models Tier 2'!AD86*$AD$2,"")</f>
        <v/>
      </c>
      <c r="AE86" s="17" t="str">
        <f>IF(AND(NOT(ISBLANK('STB Models Tier 2'!AE86)),NOT(ISBLANK(VLOOKUP($G86,'Tier 2 Allowances'!$A$2:$X$6,24,FALSE))),'STB Models Tier 2'!AE86&lt;2), 'STB Models Tier 2'!AE86*$AE$2,"")</f>
        <v/>
      </c>
      <c r="AF86" s="76" t="str">
        <f>IF(ISBLANK('STB Models Tier 2'!AF86),"",'STB Models Tier 2'!AF86)</f>
        <v/>
      </c>
      <c r="AG86" s="18" t="str">
        <f>IF(ISBLANK('STB Models Tier 2'!AG86),"",'STB Models Tier 2'!AG86)</f>
        <v/>
      </c>
      <c r="AH86" s="18" t="str">
        <f>IF(ISBLANK('STB Models Tier 2'!AH86),"",'STB Models Tier 2'!AH86)</f>
        <v/>
      </c>
      <c r="AI86" s="18" t="str">
        <f>IF(ISBLANK('STB Models Tier 2'!AI86),"",'STB Models Tier 2'!AI86)</f>
        <v/>
      </c>
      <c r="AJ86" s="18" t="str">
        <f>IF(ISBLANK('STB Models Tier 2'!AJ86),"",'STB Models Tier 2'!AJ86)</f>
        <v/>
      </c>
      <c r="AK86" s="18" t="str">
        <f>IF(ISBLANK('STB Models Tier 2'!AK86),"",'STB Models Tier 2'!AK86)</f>
        <v/>
      </c>
      <c r="AP86" s="18" t="str">
        <f>IF(ISBLANK('STB Models Tier 2'!G86),"",(IF(OR(AND(NOT(ISBLANK('STB Models Tier 2'!H86)),ISBLANK('STB Models Tier 2'!AI86)),AND(NOT(ISBLANK('STB Models Tier 2'!I86)),ISBLANK('STB Models Tier 2'!AJ86)),ISBLANK('STB Models Tier 2'!AH86)),"Incomplete",0.365*('STB Models Tier 2'!AG86*AL86+'STB Models Tier 2'!AH86*AM86+'STB Models Tier 2'!AI86*AN86+'STB Models Tier 2'!AJ86*AO86))))</f>
        <v/>
      </c>
      <c r="AQ86" s="17" t="str">
        <f>IF(ISBLANK('STB Models Tier 2'!G86),"",VLOOKUP(G86,'Tier 2 Allowances'!$A$2:$B$6,2,FALSE)+SUM($J86:$AE86))</f>
        <v/>
      </c>
      <c r="AR86" s="76" t="str">
        <f>IF(ISBLANK('STB Models Tier 2'!G86),"",AQ86+'STB Models Tier 2'!AF86)</f>
        <v/>
      </c>
      <c r="AS86" s="76" t="str">
        <f t="shared" si="1"/>
        <v/>
      </c>
      <c r="AT86" s="111" t="str">
        <f>IF(ISBLANK('STB Models Tier 2'!AP86),"",'STB Models Tier 2'!AP86)</f>
        <v/>
      </c>
    </row>
    <row r="87" spans="1:46" ht="16" x14ac:dyDescent="0.2">
      <c r="A87" s="76" t="str">
        <f>IF(ISBLANK('STB Models Tier 2'!A87),"",'STB Models Tier 2'!A87)</f>
        <v/>
      </c>
      <c r="B87" s="17" t="str">
        <f>IF(ISBLANK('STB Models Tier 2'!B87),"",'STB Models Tier 2'!B87)</f>
        <v/>
      </c>
      <c r="C87" s="17" t="str">
        <f>IF(ISBLANK('STB Models Tier 2'!C87),"",'STB Models Tier 2'!C87)</f>
        <v/>
      </c>
      <c r="D87" s="17" t="str">
        <f>IF(ISBLANK('STB Models Tier 2'!D87),"",'STB Models Tier 2'!D87)</f>
        <v/>
      </c>
      <c r="E87" s="17" t="str">
        <f>IF(ISBLANK('STB Models Tier 2'!E87),"",'STB Models Tier 2'!E87)</f>
        <v/>
      </c>
      <c r="F87" s="17" t="str">
        <f>IF(ISBLANK('STB Models Tier 2'!F87),"",'STB Models Tier 2'!F87)</f>
        <v/>
      </c>
      <c r="G87" s="17" t="str">
        <f>IF(ISBLANK('STB Models Tier 2'!G87),"",'STB Models Tier 2'!G87)</f>
        <v/>
      </c>
      <c r="H87" s="17" t="str">
        <f>IF(ISBLANK('STB Models Tier 2'!H87),"",'STB Models Tier 2'!H87)</f>
        <v/>
      </c>
      <c r="I87" s="17" t="str">
        <f>IF(ISBLANK('STB Models Tier 2'!I87),"",'STB Models Tier 2'!I87)</f>
        <v/>
      </c>
      <c r="J87" s="17" t="str">
        <f>IF(AND(NOT(ISBLANK('STB Models Tier 2'!J87)),NOT(ISBLANK(VLOOKUP($G87,'Tier 2 Allowances'!$A$2:$X$6,3,FALSE))),'STB Models Tier 2'!J87&lt;3), 'STB Models Tier 2'!J87*$J$2,"")</f>
        <v/>
      </c>
      <c r="K87" s="17" t="str">
        <f>IF(AND(NOT(ISBLANK('STB Models Tier 2'!K87)),NOT(ISBLANK(VLOOKUP($G87,'Tier 2 Allowances'!$A$2:$X$6,4,FALSE))),'STB Models Tier 2'!K87&lt;3), 'STB Models Tier 2'!K87*$K$2,"")</f>
        <v/>
      </c>
      <c r="L87" s="17" t="str">
        <f>IF(AND(NOT(ISBLANK('STB Models Tier 2'!L87)),NOT(ISBLANK(VLOOKUP($G87,'Tier 2 Allowances'!$A$2:$X$6,5,FALSE))),'STB Models Tier 2'!L87&lt;2), 'STB Models Tier 2'!L87*$L$2,"")</f>
        <v/>
      </c>
      <c r="M87" s="17" t="str">
        <f>IF(AND(NOT(ISBLANK('STB Models Tier 2'!M87)),OR('STB Models Tier 2'!N87=0,ISBLANK('STB Models Tier 2'!N87)),NOT(ISBLANK(VLOOKUP($G87,'Tier 2 Allowances'!$A$2:$X$6,6,FALSE))),'STB Models Tier 2'!M87&lt;2), 'STB Models Tier 2'!M87*$M$2,"")</f>
        <v/>
      </c>
      <c r="N87" s="17"/>
      <c r="O87" s="17" t="str">
        <f>IF(AND(NOT(ISBLANK('STB Models Tier 2'!O87)),NOT(ISBLANK(VLOOKUP($G87,'Tier 2 Allowances'!$A$2:$X$6,8,FALSE))),'STB Models Tier 2'!O87&lt;2), 'STB Models Tier 2'!O87*$O$2,"")</f>
        <v/>
      </c>
      <c r="P87" s="17" t="str">
        <f>IF(AND(NOT(ISBLANK('STB Models Tier 2'!P87)),OR(ISBLANK('STB Models Tier 2'!S87),'STB Models Tier 2'!S87=0),NOT(ISBLANK(VLOOKUP($G87,'Tier 2 Allowances'!$A$2:$X$6,9,FALSE))),'STB Models Tier 2'!P87&lt;2), 'STB Models Tier 2'!P87*$P$2,"")</f>
        <v/>
      </c>
      <c r="Q87" s="17" t="str">
        <f>IF(AND(NOT(ISBLANK('STB Models Tier 2'!Q87)),NOT(ISBLANK(VLOOKUP($G87,'Tier 2 Allowances'!$A$2:$X$6,10,FALSE))),'STB Models Tier 2'!Q87&lt;2), 'STB Models Tier 2'!Q87*$Q$2,"")</f>
        <v/>
      </c>
      <c r="R87" s="17" t="str">
        <f>IF(AND(NOT(ISBLANK('STB Models Tier 2'!R87)),OR(ISBLANK('STB Models Tier 2'!S87),'STB Models Tier 2'!S87=0),NOT(ISBLANK(VLOOKUP($G87,'Tier 2 Allowances'!$A$2:$X$6,11,FALSE))),'STB Models Tier 2'!R87&lt;2), 'STB Models Tier 2'!R87*$R$2,"")</f>
        <v/>
      </c>
      <c r="S87" s="17" t="str">
        <f>IF(AND(NOT(ISBLANK('STB Models Tier 2'!S87)),NOT(ISBLANK(VLOOKUP($G87,'Tier 2 Allowances'!$A$2:$X$6,12,FALSE))),'STB Models Tier 2'!S87&lt;2), 'STB Models Tier 2'!S87*$S$2,"")</f>
        <v/>
      </c>
      <c r="T87" s="17" t="str">
        <f>IF(AND(NOT(ISBLANK('STB Models Tier 2'!T87)),NOT(ISBLANK(VLOOKUP($G87,'Tier 2 Allowances'!$A$2:$X$6,13,FALSE))),'STB Models Tier 2'!T87&lt;2), 'STB Models Tier 2'!T87*$T$2,"")</f>
        <v/>
      </c>
      <c r="U87" s="17" t="str">
        <f>IF(AND(NOT(ISBLANK('STB Models Tier 2'!U87)),NOT(ISBLANK(VLOOKUP($G87,'Tier 2 Allowances'!$A$2:$X$6,14,FALSE))),'STB Models Tier 2'!U87&lt;2), 'STB Models Tier 2'!U87*$U$2,"")</f>
        <v/>
      </c>
      <c r="V87" s="17" t="str">
        <f>IF(AND(NOT(ISBLANK('STB Models Tier 2'!V87)),NOT(ISBLANK(VLOOKUP($G87,'Tier 2 Allowances'!$A$2:$X$6,15,FALSE))),'STB Models Tier 2'!V87&lt;2), 'STB Models Tier 2'!V87*$V$2,"")</f>
        <v/>
      </c>
      <c r="W87" s="17" t="str">
        <f>IF(AND(NOT(ISBLANK('STB Models Tier 2'!W87)),NOT(ISBLANK(VLOOKUP($G87,'Tier 2 Allowances'!$A$2:$X$6,16,FALSE))),'STB Models Tier 2'!W87&lt;6), 'STB Models Tier 2'!W87*$W$2,"")</f>
        <v/>
      </c>
      <c r="X87" s="17" t="str">
        <f>IF(AND(NOT(ISBLANK('STB Models Tier 2'!X87)),NOT(ISBLANK(VLOOKUP($G87,'Tier 2 Allowances'!$A$2:$X$6,17,FALSE))),'STB Models Tier 2'!X87&lt;2), 'STB Models Tier 2'!X87*$X$2,"")</f>
        <v/>
      </c>
      <c r="Y87" s="17" t="str">
        <f>IF(AND(NOT(ISBLANK('STB Models Tier 2'!Y87)),NOT(ISBLANK(VLOOKUP($G87,'Tier 2 Allowances'!$A$2:$X$6,18,FALSE))),'STB Models Tier 2'!Y87&lt;11), 'STB Models Tier 2'!Y87*$Y$2,"")</f>
        <v/>
      </c>
      <c r="Z87" s="17" t="str">
        <f>IF(AND(NOT(ISBLANK('STB Models Tier 2'!Z87)),NOT(ISBLANK(VLOOKUP($G87,'Tier 2 Allowances'!$A$2:$X$6,19,FALSE))),'STB Models Tier 2'!Z87&lt;11), 'STB Models Tier 2'!Z87*$Z$2,"")</f>
        <v/>
      </c>
      <c r="AA87" s="17" t="str">
        <f>IF(AND(NOT(ISBLANK('STB Models Tier 2'!AA87)),OR(ISBLANK('STB Models Tier 2'!AB87),'STB Models Tier 2'!AB87=0),NOT(ISBLANK(VLOOKUP($G87,'Tier 2 Allowances'!$A$2:$X$6,20,FALSE))),'STB Models Tier 2'!AA87&lt;2), 'STB Models Tier 2'!AA87*$AA$2,"")</f>
        <v/>
      </c>
      <c r="AB87" s="17" t="str">
        <f>IF(AND(NOT(ISBLANK('STB Models Tier 2'!AB87)),NOT(ISBLANK(VLOOKUP($G87,'Tier 2 Allowances'!$A$2:$X$6,21,FALSE))),'STB Models Tier 2'!AB87&lt;2), 'STB Models Tier 2'!AB87*$AB$2,"")</f>
        <v/>
      </c>
      <c r="AC87" s="17" t="str">
        <f>IF(AND(NOT(ISBLANK('STB Models Tier 2'!AC87)),NOT(ISBLANK(VLOOKUP($G87,'Tier 2 Allowances'!$A$2:$X$6,22,FALSE))),'STB Models Tier 2'!AC87&lt;2), 'STB Models Tier 2'!AC87*$AC$2,"")</f>
        <v/>
      </c>
      <c r="AD87" s="17" t="str">
        <f>IF(AND(NOT(ISBLANK('STB Models Tier 2'!AD87)),NOT(ISBLANK(VLOOKUP($G87,'Tier 2 Allowances'!$A$2:$X$6,23,FALSE))),'STB Models Tier 2'!AD87&lt;2), 'STB Models Tier 2'!AD87*$AD$2,"")</f>
        <v/>
      </c>
      <c r="AE87" s="17" t="str">
        <f>IF(AND(NOT(ISBLANK('STB Models Tier 2'!AE87)),NOT(ISBLANK(VLOOKUP($G87,'Tier 2 Allowances'!$A$2:$X$6,24,FALSE))),'STB Models Tier 2'!AE87&lt;2), 'STB Models Tier 2'!AE87*$AE$2,"")</f>
        <v/>
      </c>
      <c r="AF87" s="76" t="str">
        <f>IF(ISBLANK('STB Models Tier 2'!AF87),"",'STB Models Tier 2'!AF87)</f>
        <v/>
      </c>
      <c r="AG87" s="18" t="str">
        <f>IF(ISBLANK('STB Models Tier 2'!AG87),"",'STB Models Tier 2'!AG87)</f>
        <v/>
      </c>
      <c r="AH87" s="18" t="str">
        <f>IF(ISBLANK('STB Models Tier 2'!AH87),"",'STB Models Tier 2'!AH87)</f>
        <v/>
      </c>
      <c r="AI87" s="18" t="str">
        <f>IF(ISBLANK('STB Models Tier 2'!AI87),"",'STB Models Tier 2'!AI87)</f>
        <v/>
      </c>
      <c r="AJ87" s="18" t="str">
        <f>IF(ISBLANK('STB Models Tier 2'!AJ87),"",'STB Models Tier 2'!AJ87)</f>
        <v/>
      </c>
      <c r="AK87" s="18" t="str">
        <f>IF(ISBLANK('STB Models Tier 2'!AK87),"",'STB Models Tier 2'!AK87)</f>
        <v/>
      </c>
      <c r="AP87" s="18" t="str">
        <f>IF(ISBLANK('STB Models Tier 2'!G87),"",(IF(OR(AND(NOT(ISBLANK('STB Models Tier 2'!H87)),ISBLANK('STB Models Tier 2'!AI87)),AND(NOT(ISBLANK('STB Models Tier 2'!I87)),ISBLANK('STB Models Tier 2'!AJ87)),ISBLANK('STB Models Tier 2'!AH87)),"Incomplete",0.365*('STB Models Tier 2'!AG87*AL87+'STB Models Tier 2'!AH87*AM87+'STB Models Tier 2'!AI87*AN87+'STB Models Tier 2'!AJ87*AO87))))</f>
        <v/>
      </c>
      <c r="AQ87" s="17" t="str">
        <f>IF(ISBLANK('STB Models Tier 2'!G87),"",VLOOKUP(G87,'Tier 2 Allowances'!$A$2:$B$6,2,FALSE)+SUM($J87:$AE87))</f>
        <v/>
      </c>
      <c r="AR87" s="76" t="str">
        <f>IF(ISBLANK('STB Models Tier 2'!G87),"",AQ87+'STB Models Tier 2'!AF87)</f>
        <v/>
      </c>
      <c r="AS87" s="76" t="str">
        <f t="shared" si="1"/>
        <v/>
      </c>
      <c r="AT87" s="111" t="str">
        <f>IF(ISBLANK('STB Models Tier 2'!AP87),"",'STB Models Tier 2'!AP87)</f>
        <v/>
      </c>
    </row>
    <row r="88" spans="1:46" ht="16" x14ac:dyDescent="0.2">
      <c r="A88" s="76" t="str">
        <f>IF(ISBLANK('STB Models Tier 2'!A88),"",'STB Models Tier 2'!A88)</f>
        <v/>
      </c>
      <c r="B88" s="17" t="str">
        <f>IF(ISBLANK('STB Models Tier 2'!B88),"",'STB Models Tier 2'!B88)</f>
        <v/>
      </c>
      <c r="C88" s="17" t="str">
        <f>IF(ISBLANK('STB Models Tier 2'!C88),"",'STB Models Tier 2'!C88)</f>
        <v/>
      </c>
      <c r="D88" s="17" t="str">
        <f>IF(ISBLANK('STB Models Tier 2'!D88),"",'STB Models Tier 2'!D88)</f>
        <v/>
      </c>
      <c r="E88" s="17" t="str">
        <f>IF(ISBLANK('STB Models Tier 2'!E88),"",'STB Models Tier 2'!E88)</f>
        <v/>
      </c>
      <c r="F88" s="17" t="str">
        <f>IF(ISBLANK('STB Models Tier 2'!F88),"",'STB Models Tier 2'!F88)</f>
        <v/>
      </c>
      <c r="G88" s="17" t="str">
        <f>IF(ISBLANK('STB Models Tier 2'!G88),"",'STB Models Tier 2'!G88)</f>
        <v/>
      </c>
      <c r="H88" s="17" t="str">
        <f>IF(ISBLANK('STB Models Tier 2'!H88),"",'STB Models Tier 2'!H88)</f>
        <v/>
      </c>
      <c r="I88" s="17" t="str">
        <f>IF(ISBLANK('STB Models Tier 2'!I88),"",'STB Models Tier 2'!I88)</f>
        <v/>
      </c>
      <c r="J88" s="17" t="str">
        <f>IF(AND(NOT(ISBLANK('STB Models Tier 2'!J88)),NOT(ISBLANK(VLOOKUP($G88,'Tier 2 Allowances'!$A$2:$X$6,3,FALSE))),'STB Models Tier 2'!J88&lt;3), 'STB Models Tier 2'!J88*$J$2,"")</f>
        <v/>
      </c>
      <c r="K88" s="17" t="str">
        <f>IF(AND(NOT(ISBLANK('STB Models Tier 2'!K88)),NOT(ISBLANK(VLOOKUP($G88,'Tier 2 Allowances'!$A$2:$X$6,4,FALSE))),'STB Models Tier 2'!K88&lt;3), 'STB Models Tier 2'!K88*$K$2,"")</f>
        <v/>
      </c>
      <c r="L88" s="17" t="str">
        <f>IF(AND(NOT(ISBLANK('STB Models Tier 2'!L88)),NOT(ISBLANK(VLOOKUP($G88,'Tier 2 Allowances'!$A$2:$X$6,5,FALSE))),'STB Models Tier 2'!L88&lt;2), 'STB Models Tier 2'!L88*$L$2,"")</f>
        <v/>
      </c>
      <c r="M88" s="17" t="str">
        <f>IF(AND(NOT(ISBLANK('STB Models Tier 2'!M88)),OR('STB Models Tier 2'!N88=0,ISBLANK('STB Models Tier 2'!N88)),NOT(ISBLANK(VLOOKUP($G88,'Tier 2 Allowances'!$A$2:$X$6,6,FALSE))),'STB Models Tier 2'!M88&lt;2), 'STB Models Tier 2'!M88*$M$2,"")</f>
        <v/>
      </c>
      <c r="N88" s="17"/>
      <c r="O88" s="17" t="str">
        <f>IF(AND(NOT(ISBLANK('STB Models Tier 2'!O88)),NOT(ISBLANK(VLOOKUP($G88,'Tier 2 Allowances'!$A$2:$X$6,8,FALSE))),'STB Models Tier 2'!O88&lt;2), 'STB Models Tier 2'!O88*$O$2,"")</f>
        <v/>
      </c>
      <c r="P88" s="17" t="str">
        <f>IF(AND(NOT(ISBLANK('STB Models Tier 2'!P88)),OR(ISBLANK('STB Models Tier 2'!S88),'STB Models Tier 2'!S88=0),NOT(ISBLANK(VLOOKUP($G88,'Tier 2 Allowances'!$A$2:$X$6,9,FALSE))),'STB Models Tier 2'!P88&lt;2), 'STB Models Tier 2'!P88*$P$2,"")</f>
        <v/>
      </c>
      <c r="Q88" s="17" t="str">
        <f>IF(AND(NOT(ISBLANK('STB Models Tier 2'!Q88)),NOT(ISBLANK(VLOOKUP($G88,'Tier 2 Allowances'!$A$2:$X$6,10,FALSE))),'STB Models Tier 2'!Q88&lt;2), 'STB Models Tier 2'!Q88*$Q$2,"")</f>
        <v/>
      </c>
      <c r="R88" s="17" t="str">
        <f>IF(AND(NOT(ISBLANK('STB Models Tier 2'!R88)),OR(ISBLANK('STB Models Tier 2'!S88),'STB Models Tier 2'!S88=0),NOT(ISBLANK(VLOOKUP($G88,'Tier 2 Allowances'!$A$2:$X$6,11,FALSE))),'STB Models Tier 2'!R88&lt;2), 'STB Models Tier 2'!R88*$R$2,"")</f>
        <v/>
      </c>
      <c r="S88" s="17" t="str">
        <f>IF(AND(NOT(ISBLANK('STB Models Tier 2'!S88)),NOT(ISBLANK(VLOOKUP($G88,'Tier 2 Allowances'!$A$2:$X$6,12,FALSE))),'STB Models Tier 2'!S88&lt;2), 'STB Models Tier 2'!S88*$S$2,"")</f>
        <v/>
      </c>
      <c r="T88" s="17" t="str">
        <f>IF(AND(NOT(ISBLANK('STB Models Tier 2'!T88)),NOT(ISBLANK(VLOOKUP($G88,'Tier 2 Allowances'!$A$2:$X$6,13,FALSE))),'STB Models Tier 2'!T88&lt;2), 'STB Models Tier 2'!T88*$T$2,"")</f>
        <v/>
      </c>
      <c r="U88" s="17" t="str">
        <f>IF(AND(NOT(ISBLANK('STB Models Tier 2'!U88)),NOT(ISBLANK(VLOOKUP($G88,'Tier 2 Allowances'!$A$2:$X$6,14,FALSE))),'STB Models Tier 2'!U88&lt;2), 'STB Models Tier 2'!U88*$U$2,"")</f>
        <v/>
      </c>
      <c r="V88" s="17" t="str">
        <f>IF(AND(NOT(ISBLANK('STB Models Tier 2'!V88)),NOT(ISBLANK(VLOOKUP($G88,'Tier 2 Allowances'!$A$2:$X$6,15,FALSE))),'STB Models Tier 2'!V88&lt;2), 'STB Models Tier 2'!V88*$V$2,"")</f>
        <v/>
      </c>
      <c r="W88" s="17" t="str">
        <f>IF(AND(NOT(ISBLANK('STB Models Tier 2'!W88)),NOT(ISBLANK(VLOOKUP($G88,'Tier 2 Allowances'!$A$2:$X$6,16,FALSE))),'STB Models Tier 2'!W88&lt;6), 'STB Models Tier 2'!W88*$W$2,"")</f>
        <v/>
      </c>
      <c r="X88" s="17" t="str">
        <f>IF(AND(NOT(ISBLANK('STB Models Tier 2'!X88)),NOT(ISBLANK(VLOOKUP($G88,'Tier 2 Allowances'!$A$2:$X$6,17,FALSE))),'STB Models Tier 2'!X88&lt;2), 'STB Models Tier 2'!X88*$X$2,"")</f>
        <v/>
      </c>
      <c r="Y88" s="17" t="str">
        <f>IF(AND(NOT(ISBLANK('STB Models Tier 2'!Y88)),NOT(ISBLANK(VLOOKUP($G88,'Tier 2 Allowances'!$A$2:$X$6,18,FALSE))),'STB Models Tier 2'!Y88&lt;11), 'STB Models Tier 2'!Y88*$Y$2,"")</f>
        <v/>
      </c>
      <c r="Z88" s="17" t="str">
        <f>IF(AND(NOT(ISBLANK('STB Models Tier 2'!Z88)),NOT(ISBLANK(VLOOKUP($G88,'Tier 2 Allowances'!$A$2:$X$6,19,FALSE))),'STB Models Tier 2'!Z88&lt;11), 'STB Models Tier 2'!Z88*$Z$2,"")</f>
        <v/>
      </c>
      <c r="AA88" s="17" t="str">
        <f>IF(AND(NOT(ISBLANK('STB Models Tier 2'!AA88)),OR(ISBLANK('STB Models Tier 2'!AB88),'STB Models Tier 2'!AB88=0),NOT(ISBLANK(VLOOKUP($G88,'Tier 2 Allowances'!$A$2:$X$6,20,FALSE))),'STB Models Tier 2'!AA88&lt;2), 'STB Models Tier 2'!AA88*$AA$2,"")</f>
        <v/>
      </c>
      <c r="AB88" s="17" t="str">
        <f>IF(AND(NOT(ISBLANK('STB Models Tier 2'!AB88)),NOT(ISBLANK(VLOOKUP($G88,'Tier 2 Allowances'!$A$2:$X$6,21,FALSE))),'STB Models Tier 2'!AB88&lt;2), 'STB Models Tier 2'!AB88*$AB$2,"")</f>
        <v/>
      </c>
      <c r="AC88" s="17" t="str">
        <f>IF(AND(NOT(ISBLANK('STB Models Tier 2'!AC88)),NOT(ISBLANK(VLOOKUP($G88,'Tier 2 Allowances'!$A$2:$X$6,22,FALSE))),'STB Models Tier 2'!AC88&lt;2), 'STB Models Tier 2'!AC88*$AC$2,"")</f>
        <v/>
      </c>
      <c r="AD88" s="17" t="str">
        <f>IF(AND(NOT(ISBLANK('STB Models Tier 2'!AD88)),NOT(ISBLANK(VLOOKUP($G88,'Tier 2 Allowances'!$A$2:$X$6,23,FALSE))),'STB Models Tier 2'!AD88&lt;2), 'STB Models Tier 2'!AD88*$AD$2,"")</f>
        <v/>
      </c>
      <c r="AE88" s="17" t="str">
        <f>IF(AND(NOT(ISBLANK('STB Models Tier 2'!AE88)),NOT(ISBLANK(VLOOKUP($G88,'Tier 2 Allowances'!$A$2:$X$6,24,FALSE))),'STB Models Tier 2'!AE88&lt;2), 'STB Models Tier 2'!AE88*$AE$2,"")</f>
        <v/>
      </c>
      <c r="AF88" s="76" t="str">
        <f>IF(ISBLANK('STB Models Tier 2'!AF88),"",'STB Models Tier 2'!AF88)</f>
        <v/>
      </c>
      <c r="AG88" s="18" t="str">
        <f>IF(ISBLANK('STB Models Tier 2'!AG88),"",'STB Models Tier 2'!AG88)</f>
        <v/>
      </c>
      <c r="AH88" s="18" t="str">
        <f>IF(ISBLANK('STB Models Tier 2'!AH88),"",'STB Models Tier 2'!AH88)</f>
        <v/>
      </c>
      <c r="AI88" s="18" t="str">
        <f>IF(ISBLANK('STB Models Tier 2'!AI88),"",'STB Models Tier 2'!AI88)</f>
        <v/>
      </c>
      <c r="AJ88" s="18" t="str">
        <f>IF(ISBLANK('STB Models Tier 2'!AJ88),"",'STB Models Tier 2'!AJ88)</f>
        <v/>
      </c>
      <c r="AK88" s="18" t="str">
        <f>IF(ISBLANK('STB Models Tier 2'!AK88),"",'STB Models Tier 2'!AK88)</f>
        <v/>
      </c>
      <c r="AP88" s="18" t="str">
        <f>IF(ISBLANK('STB Models Tier 2'!G88),"",(IF(OR(AND(NOT(ISBLANK('STB Models Tier 2'!H88)),ISBLANK('STB Models Tier 2'!AI88)),AND(NOT(ISBLANK('STB Models Tier 2'!I88)),ISBLANK('STB Models Tier 2'!AJ88)),ISBLANK('STB Models Tier 2'!AH88)),"Incomplete",0.365*('STB Models Tier 2'!AG88*AL88+'STB Models Tier 2'!AH88*AM88+'STB Models Tier 2'!AI88*AN88+'STB Models Tier 2'!AJ88*AO88))))</f>
        <v/>
      </c>
      <c r="AQ88" s="17" t="str">
        <f>IF(ISBLANK('STB Models Tier 2'!G88),"",VLOOKUP(G88,'Tier 2 Allowances'!$A$2:$B$6,2,FALSE)+SUM($J88:$AE88))</f>
        <v/>
      </c>
      <c r="AR88" s="76" t="str">
        <f>IF(ISBLANK('STB Models Tier 2'!G88),"",AQ88+'STB Models Tier 2'!AF88)</f>
        <v/>
      </c>
      <c r="AS88" s="76" t="str">
        <f t="shared" si="1"/>
        <v/>
      </c>
      <c r="AT88" s="111" t="str">
        <f>IF(ISBLANK('STB Models Tier 2'!AP88),"",'STB Models Tier 2'!AP88)</f>
        <v/>
      </c>
    </row>
    <row r="89" spans="1:46" ht="16" x14ac:dyDescent="0.2">
      <c r="A89" s="76" t="str">
        <f>IF(ISBLANK('STB Models Tier 2'!A89),"",'STB Models Tier 2'!A89)</f>
        <v/>
      </c>
      <c r="B89" s="17" t="str">
        <f>IF(ISBLANK('STB Models Tier 2'!B89),"",'STB Models Tier 2'!B89)</f>
        <v/>
      </c>
      <c r="C89" s="17" t="str">
        <f>IF(ISBLANK('STB Models Tier 2'!C89),"",'STB Models Tier 2'!C89)</f>
        <v/>
      </c>
      <c r="D89" s="17" t="str">
        <f>IF(ISBLANK('STB Models Tier 2'!D89),"",'STB Models Tier 2'!D89)</f>
        <v/>
      </c>
      <c r="E89" s="17" t="str">
        <f>IF(ISBLANK('STB Models Tier 2'!E89),"",'STB Models Tier 2'!E89)</f>
        <v/>
      </c>
      <c r="F89" s="17" t="str">
        <f>IF(ISBLANK('STB Models Tier 2'!F89),"",'STB Models Tier 2'!F89)</f>
        <v/>
      </c>
      <c r="G89" s="17" t="str">
        <f>IF(ISBLANK('STB Models Tier 2'!G89),"",'STB Models Tier 2'!G89)</f>
        <v/>
      </c>
      <c r="H89" s="17" t="str">
        <f>IF(ISBLANK('STB Models Tier 2'!H89),"",'STB Models Tier 2'!H89)</f>
        <v/>
      </c>
      <c r="I89" s="17" t="str">
        <f>IF(ISBLANK('STB Models Tier 2'!I89),"",'STB Models Tier 2'!I89)</f>
        <v/>
      </c>
      <c r="J89" s="17" t="str">
        <f>IF(AND(NOT(ISBLANK('STB Models Tier 2'!J89)),NOT(ISBLANK(VLOOKUP($G89,'Tier 2 Allowances'!$A$2:$X$6,3,FALSE))),'STB Models Tier 2'!J89&lt;3), 'STB Models Tier 2'!J89*$J$2,"")</f>
        <v/>
      </c>
      <c r="K89" s="17" t="str">
        <f>IF(AND(NOT(ISBLANK('STB Models Tier 2'!K89)),NOT(ISBLANK(VLOOKUP($G89,'Tier 2 Allowances'!$A$2:$X$6,4,FALSE))),'STB Models Tier 2'!K89&lt;3), 'STB Models Tier 2'!K89*$K$2,"")</f>
        <v/>
      </c>
      <c r="L89" s="17" t="str">
        <f>IF(AND(NOT(ISBLANK('STB Models Tier 2'!L89)),NOT(ISBLANK(VLOOKUP($G89,'Tier 2 Allowances'!$A$2:$X$6,5,FALSE))),'STB Models Tier 2'!L89&lt;2), 'STB Models Tier 2'!L89*$L$2,"")</f>
        <v/>
      </c>
      <c r="M89" s="17" t="str">
        <f>IF(AND(NOT(ISBLANK('STB Models Tier 2'!M89)),OR('STB Models Tier 2'!N89=0,ISBLANK('STB Models Tier 2'!N89)),NOT(ISBLANK(VLOOKUP($G89,'Tier 2 Allowances'!$A$2:$X$6,6,FALSE))),'STB Models Tier 2'!M89&lt;2), 'STB Models Tier 2'!M89*$M$2,"")</f>
        <v/>
      </c>
      <c r="N89" s="17"/>
      <c r="O89" s="17" t="str">
        <f>IF(AND(NOT(ISBLANK('STB Models Tier 2'!O89)),NOT(ISBLANK(VLOOKUP($G89,'Tier 2 Allowances'!$A$2:$X$6,8,FALSE))),'STB Models Tier 2'!O89&lt;2), 'STB Models Tier 2'!O89*$O$2,"")</f>
        <v/>
      </c>
      <c r="P89" s="17" t="str">
        <f>IF(AND(NOT(ISBLANK('STB Models Tier 2'!P89)),OR(ISBLANK('STB Models Tier 2'!S89),'STB Models Tier 2'!S89=0),NOT(ISBLANK(VLOOKUP($G89,'Tier 2 Allowances'!$A$2:$X$6,9,FALSE))),'STB Models Tier 2'!P89&lt;2), 'STB Models Tier 2'!P89*$P$2,"")</f>
        <v/>
      </c>
      <c r="Q89" s="17" t="str">
        <f>IF(AND(NOT(ISBLANK('STB Models Tier 2'!Q89)),NOT(ISBLANK(VLOOKUP($G89,'Tier 2 Allowances'!$A$2:$X$6,10,FALSE))),'STB Models Tier 2'!Q89&lt;2), 'STB Models Tier 2'!Q89*$Q$2,"")</f>
        <v/>
      </c>
      <c r="R89" s="17" t="str">
        <f>IF(AND(NOT(ISBLANK('STB Models Tier 2'!R89)),OR(ISBLANK('STB Models Tier 2'!S89),'STB Models Tier 2'!S89=0),NOT(ISBLANK(VLOOKUP($G89,'Tier 2 Allowances'!$A$2:$X$6,11,FALSE))),'STB Models Tier 2'!R89&lt;2), 'STB Models Tier 2'!R89*$R$2,"")</f>
        <v/>
      </c>
      <c r="S89" s="17" t="str">
        <f>IF(AND(NOT(ISBLANK('STB Models Tier 2'!S89)),NOT(ISBLANK(VLOOKUP($G89,'Tier 2 Allowances'!$A$2:$X$6,12,FALSE))),'STB Models Tier 2'!S89&lt;2), 'STB Models Tier 2'!S89*$S$2,"")</f>
        <v/>
      </c>
      <c r="T89" s="17" t="str">
        <f>IF(AND(NOT(ISBLANK('STB Models Tier 2'!T89)),NOT(ISBLANK(VLOOKUP($G89,'Tier 2 Allowances'!$A$2:$X$6,13,FALSE))),'STB Models Tier 2'!T89&lt;2), 'STB Models Tier 2'!T89*$T$2,"")</f>
        <v/>
      </c>
      <c r="U89" s="17" t="str">
        <f>IF(AND(NOT(ISBLANK('STB Models Tier 2'!U89)),NOT(ISBLANK(VLOOKUP($G89,'Tier 2 Allowances'!$A$2:$X$6,14,FALSE))),'STB Models Tier 2'!U89&lt;2), 'STB Models Tier 2'!U89*$U$2,"")</f>
        <v/>
      </c>
      <c r="V89" s="17" t="str">
        <f>IF(AND(NOT(ISBLANK('STB Models Tier 2'!V89)),NOT(ISBLANK(VLOOKUP($G89,'Tier 2 Allowances'!$A$2:$X$6,15,FALSE))),'STB Models Tier 2'!V89&lt;2), 'STB Models Tier 2'!V89*$V$2,"")</f>
        <v/>
      </c>
      <c r="W89" s="17" t="str">
        <f>IF(AND(NOT(ISBLANK('STB Models Tier 2'!W89)),NOT(ISBLANK(VLOOKUP($G89,'Tier 2 Allowances'!$A$2:$X$6,16,FALSE))),'STB Models Tier 2'!W89&lt;6), 'STB Models Tier 2'!W89*$W$2,"")</f>
        <v/>
      </c>
      <c r="X89" s="17" t="str">
        <f>IF(AND(NOT(ISBLANK('STB Models Tier 2'!X89)),NOT(ISBLANK(VLOOKUP($G89,'Tier 2 Allowances'!$A$2:$X$6,17,FALSE))),'STB Models Tier 2'!X89&lt;2), 'STB Models Tier 2'!X89*$X$2,"")</f>
        <v/>
      </c>
      <c r="Y89" s="17" t="str">
        <f>IF(AND(NOT(ISBLANK('STB Models Tier 2'!Y89)),NOT(ISBLANK(VLOOKUP($G89,'Tier 2 Allowances'!$A$2:$X$6,18,FALSE))),'STB Models Tier 2'!Y89&lt;11), 'STB Models Tier 2'!Y89*$Y$2,"")</f>
        <v/>
      </c>
      <c r="Z89" s="17" t="str">
        <f>IF(AND(NOT(ISBLANK('STB Models Tier 2'!Z89)),NOT(ISBLANK(VLOOKUP($G89,'Tier 2 Allowances'!$A$2:$X$6,19,FALSE))),'STB Models Tier 2'!Z89&lt;11), 'STB Models Tier 2'!Z89*$Z$2,"")</f>
        <v/>
      </c>
      <c r="AA89" s="17" t="str">
        <f>IF(AND(NOT(ISBLANK('STB Models Tier 2'!AA89)),OR(ISBLANK('STB Models Tier 2'!AB89),'STB Models Tier 2'!AB89=0),NOT(ISBLANK(VLOOKUP($G89,'Tier 2 Allowances'!$A$2:$X$6,20,FALSE))),'STB Models Tier 2'!AA89&lt;2), 'STB Models Tier 2'!AA89*$AA$2,"")</f>
        <v/>
      </c>
      <c r="AB89" s="17" t="str">
        <f>IF(AND(NOT(ISBLANK('STB Models Tier 2'!AB89)),NOT(ISBLANK(VLOOKUP($G89,'Tier 2 Allowances'!$A$2:$X$6,21,FALSE))),'STB Models Tier 2'!AB89&lt;2), 'STB Models Tier 2'!AB89*$AB$2,"")</f>
        <v/>
      </c>
      <c r="AC89" s="17" t="str">
        <f>IF(AND(NOT(ISBLANK('STB Models Tier 2'!AC89)),NOT(ISBLANK(VLOOKUP($G89,'Tier 2 Allowances'!$A$2:$X$6,22,FALSE))),'STB Models Tier 2'!AC89&lt;2), 'STB Models Tier 2'!AC89*$AC$2,"")</f>
        <v/>
      </c>
      <c r="AD89" s="17" t="str">
        <f>IF(AND(NOT(ISBLANK('STB Models Tier 2'!AD89)),NOT(ISBLANK(VLOOKUP($G89,'Tier 2 Allowances'!$A$2:$X$6,23,FALSE))),'STB Models Tier 2'!AD89&lt;2), 'STB Models Tier 2'!AD89*$AD$2,"")</f>
        <v/>
      </c>
      <c r="AE89" s="17" t="str">
        <f>IF(AND(NOT(ISBLANK('STB Models Tier 2'!AE89)),NOT(ISBLANK(VLOOKUP($G89,'Tier 2 Allowances'!$A$2:$X$6,24,FALSE))),'STB Models Tier 2'!AE89&lt;2), 'STB Models Tier 2'!AE89*$AE$2,"")</f>
        <v/>
      </c>
      <c r="AF89" s="76" t="str">
        <f>IF(ISBLANK('STB Models Tier 2'!AF89),"",'STB Models Tier 2'!AF89)</f>
        <v/>
      </c>
      <c r="AG89" s="18" t="str">
        <f>IF(ISBLANK('STB Models Tier 2'!AG89),"",'STB Models Tier 2'!AG89)</f>
        <v/>
      </c>
      <c r="AH89" s="18" t="str">
        <f>IF(ISBLANK('STB Models Tier 2'!AH89),"",'STB Models Tier 2'!AH89)</f>
        <v/>
      </c>
      <c r="AI89" s="18" t="str">
        <f>IF(ISBLANK('STB Models Tier 2'!AI89),"",'STB Models Tier 2'!AI89)</f>
        <v/>
      </c>
      <c r="AJ89" s="18" t="str">
        <f>IF(ISBLANK('STB Models Tier 2'!AJ89),"",'STB Models Tier 2'!AJ89)</f>
        <v/>
      </c>
      <c r="AK89" s="18" t="str">
        <f>IF(ISBLANK('STB Models Tier 2'!AK89),"",'STB Models Tier 2'!AK89)</f>
        <v/>
      </c>
      <c r="AP89" s="18" t="str">
        <f>IF(ISBLANK('STB Models Tier 2'!G89),"",(IF(OR(AND(NOT(ISBLANK('STB Models Tier 2'!H89)),ISBLANK('STB Models Tier 2'!AI89)),AND(NOT(ISBLANK('STB Models Tier 2'!I89)),ISBLANK('STB Models Tier 2'!AJ89)),ISBLANK('STB Models Tier 2'!AH89)),"Incomplete",0.365*('STB Models Tier 2'!AG89*AL89+'STB Models Tier 2'!AH89*AM89+'STB Models Tier 2'!AI89*AN89+'STB Models Tier 2'!AJ89*AO89))))</f>
        <v/>
      </c>
      <c r="AQ89" s="17" t="str">
        <f>IF(ISBLANK('STB Models Tier 2'!G89),"",VLOOKUP(G89,'Tier 2 Allowances'!$A$2:$B$6,2,FALSE)+SUM($J89:$AE89))</f>
        <v/>
      </c>
      <c r="AR89" s="76" t="str">
        <f>IF(ISBLANK('STB Models Tier 2'!G89),"",AQ89+'STB Models Tier 2'!AF89)</f>
        <v/>
      </c>
      <c r="AS89" s="76" t="str">
        <f t="shared" si="1"/>
        <v/>
      </c>
      <c r="AT89" s="111" t="str">
        <f>IF(ISBLANK('STB Models Tier 2'!AP89),"",'STB Models Tier 2'!AP89)</f>
        <v/>
      </c>
    </row>
    <row r="90" spans="1:46" ht="16" x14ac:dyDescent="0.2">
      <c r="A90" s="76" t="str">
        <f>IF(ISBLANK('STB Models Tier 2'!A90),"",'STB Models Tier 2'!A90)</f>
        <v/>
      </c>
      <c r="B90" s="17" t="str">
        <f>IF(ISBLANK('STB Models Tier 2'!B90),"",'STB Models Tier 2'!B90)</f>
        <v/>
      </c>
      <c r="C90" s="17" t="str">
        <f>IF(ISBLANK('STB Models Tier 2'!C90),"",'STB Models Tier 2'!C90)</f>
        <v/>
      </c>
      <c r="D90" s="17" t="str">
        <f>IF(ISBLANK('STB Models Tier 2'!D90),"",'STB Models Tier 2'!D90)</f>
        <v/>
      </c>
      <c r="E90" s="17" t="str">
        <f>IF(ISBLANK('STB Models Tier 2'!E90),"",'STB Models Tier 2'!E90)</f>
        <v/>
      </c>
      <c r="F90" s="17" t="str">
        <f>IF(ISBLANK('STB Models Tier 2'!F90),"",'STB Models Tier 2'!F90)</f>
        <v/>
      </c>
      <c r="G90" s="17" t="str">
        <f>IF(ISBLANK('STB Models Tier 2'!G90),"",'STB Models Tier 2'!G90)</f>
        <v/>
      </c>
      <c r="H90" s="17" t="str">
        <f>IF(ISBLANK('STB Models Tier 2'!H90),"",'STB Models Tier 2'!H90)</f>
        <v/>
      </c>
      <c r="I90" s="17" t="str">
        <f>IF(ISBLANK('STB Models Tier 2'!I90),"",'STB Models Tier 2'!I90)</f>
        <v/>
      </c>
      <c r="J90" s="17" t="str">
        <f>IF(AND(NOT(ISBLANK('STB Models Tier 2'!J90)),NOT(ISBLANK(VLOOKUP($G90,'Tier 2 Allowances'!$A$2:$X$6,3,FALSE))),'STB Models Tier 2'!J90&lt;3), 'STB Models Tier 2'!J90*$J$2,"")</f>
        <v/>
      </c>
      <c r="K90" s="17" t="str">
        <f>IF(AND(NOT(ISBLANK('STB Models Tier 2'!K90)),NOT(ISBLANK(VLOOKUP($G90,'Tier 2 Allowances'!$A$2:$X$6,4,FALSE))),'STB Models Tier 2'!K90&lt;3), 'STB Models Tier 2'!K90*$K$2,"")</f>
        <v/>
      </c>
      <c r="L90" s="17" t="str">
        <f>IF(AND(NOT(ISBLANK('STB Models Tier 2'!L90)),NOT(ISBLANK(VLOOKUP($G90,'Tier 2 Allowances'!$A$2:$X$6,5,FALSE))),'STB Models Tier 2'!L90&lt;2), 'STB Models Tier 2'!L90*$L$2,"")</f>
        <v/>
      </c>
      <c r="M90" s="17" t="str">
        <f>IF(AND(NOT(ISBLANK('STB Models Tier 2'!M90)),OR('STB Models Tier 2'!N90=0,ISBLANK('STB Models Tier 2'!N90)),NOT(ISBLANK(VLOOKUP($G90,'Tier 2 Allowances'!$A$2:$X$6,6,FALSE))),'STB Models Tier 2'!M90&lt;2), 'STB Models Tier 2'!M90*$M$2,"")</f>
        <v/>
      </c>
      <c r="N90" s="17"/>
      <c r="O90" s="17" t="str">
        <f>IF(AND(NOT(ISBLANK('STB Models Tier 2'!O90)),NOT(ISBLANK(VLOOKUP($G90,'Tier 2 Allowances'!$A$2:$X$6,8,FALSE))),'STB Models Tier 2'!O90&lt;2), 'STB Models Tier 2'!O90*$O$2,"")</f>
        <v/>
      </c>
      <c r="P90" s="17" t="str">
        <f>IF(AND(NOT(ISBLANK('STB Models Tier 2'!P90)),OR(ISBLANK('STB Models Tier 2'!S90),'STB Models Tier 2'!S90=0),NOT(ISBLANK(VLOOKUP($G90,'Tier 2 Allowances'!$A$2:$X$6,9,FALSE))),'STB Models Tier 2'!P90&lt;2), 'STB Models Tier 2'!P90*$P$2,"")</f>
        <v/>
      </c>
      <c r="Q90" s="17" t="str">
        <f>IF(AND(NOT(ISBLANK('STB Models Tier 2'!Q90)),NOT(ISBLANK(VLOOKUP($G90,'Tier 2 Allowances'!$A$2:$X$6,10,FALSE))),'STB Models Tier 2'!Q90&lt;2), 'STB Models Tier 2'!Q90*$Q$2,"")</f>
        <v/>
      </c>
      <c r="R90" s="17" t="str">
        <f>IF(AND(NOT(ISBLANK('STB Models Tier 2'!R90)),OR(ISBLANK('STB Models Tier 2'!S90),'STB Models Tier 2'!S90=0),NOT(ISBLANK(VLOOKUP($G90,'Tier 2 Allowances'!$A$2:$X$6,11,FALSE))),'STB Models Tier 2'!R90&lt;2), 'STB Models Tier 2'!R90*$R$2,"")</f>
        <v/>
      </c>
      <c r="S90" s="17" t="str">
        <f>IF(AND(NOT(ISBLANK('STB Models Tier 2'!S90)),NOT(ISBLANK(VLOOKUP($G90,'Tier 2 Allowances'!$A$2:$X$6,12,FALSE))),'STB Models Tier 2'!S90&lt;2), 'STB Models Tier 2'!S90*$S$2,"")</f>
        <v/>
      </c>
      <c r="T90" s="17" t="str">
        <f>IF(AND(NOT(ISBLANK('STB Models Tier 2'!T90)),NOT(ISBLANK(VLOOKUP($G90,'Tier 2 Allowances'!$A$2:$X$6,13,FALSE))),'STB Models Tier 2'!T90&lt;2), 'STB Models Tier 2'!T90*$T$2,"")</f>
        <v/>
      </c>
      <c r="U90" s="17" t="str">
        <f>IF(AND(NOT(ISBLANK('STB Models Tier 2'!U90)),NOT(ISBLANK(VLOOKUP($G90,'Tier 2 Allowances'!$A$2:$X$6,14,FALSE))),'STB Models Tier 2'!U90&lt;2), 'STB Models Tier 2'!U90*$U$2,"")</f>
        <v/>
      </c>
      <c r="V90" s="17" t="str">
        <f>IF(AND(NOT(ISBLANK('STB Models Tier 2'!V90)),NOT(ISBLANK(VLOOKUP($G90,'Tier 2 Allowances'!$A$2:$X$6,15,FALSE))),'STB Models Tier 2'!V90&lt;2), 'STB Models Tier 2'!V90*$V$2,"")</f>
        <v/>
      </c>
      <c r="W90" s="17" t="str">
        <f>IF(AND(NOT(ISBLANK('STB Models Tier 2'!W90)),NOT(ISBLANK(VLOOKUP($G90,'Tier 2 Allowances'!$A$2:$X$6,16,FALSE))),'STB Models Tier 2'!W90&lt;6), 'STB Models Tier 2'!W90*$W$2,"")</f>
        <v/>
      </c>
      <c r="X90" s="17" t="str">
        <f>IF(AND(NOT(ISBLANK('STB Models Tier 2'!X90)),NOT(ISBLANK(VLOOKUP($G90,'Tier 2 Allowances'!$A$2:$X$6,17,FALSE))),'STB Models Tier 2'!X90&lt;2), 'STB Models Tier 2'!X90*$X$2,"")</f>
        <v/>
      </c>
      <c r="Y90" s="17" t="str">
        <f>IF(AND(NOT(ISBLANK('STB Models Tier 2'!Y90)),NOT(ISBLANK(VLOOKUP($G90,'Tier 2 Allowances'!$A$2:$X$6,18,FALSE))),'STB Models Tier 2'!Y90&lt;11), 'STB Models Tier 2'!Y90*$Y$2,"")</f>
        <v/>
      </c>
      <c r="Z90" s="17" t="str">
        <f>IF(AND(NOT(ISBLANK('STB Models Tier 2'!Z90)),NOT(ISBLANK(VLOOKUP($G90,'Tier 2 Allowances'!$A$2:$X$6,19,FALSE))),'STB Models Tier 2'!Z90&lt;11), 'STB Models Tier 2'!Z90*$Z$2,"")</f>
        <v/>
      </c>
      <c r="AA90" s="17" t="str">
        <f>IF(AND(NOT(ISBLANK('STB Models Tier 2'!AA90)),OR(ISBLANK('STB Models Tier 2'!AB90),'STB Models Tier 2'!AB90=0),NOT(ISBLANK(VLOOKUP($G90,'Tier 2 Allowances'!$A$2:$X$6,20,FALSE))),'STB Models Tier 2'!AA90&lt;2), 'STB Models Tier 2'!AA90*$AA$2,"")</f>
        <v/>
      </c>
      <c r="AB90" s="17" t="str">
        <f>IF(AND(NOT(ISBLANK('STB Models Tier 2'!AB90)),NOT(ISBLANK(VLOOKUP($G90,'Tier 2 Allowances'!$A$2:$X$6,21,FALSE))),'STB Models Tier 2'!AB90&lt;2), 'STB Models Tier 2'!AB90*$AB$2,"")</f>
        <v/>
      </c>
      <c r="AC90" s="17" t="str">
        <f>IF(AND(NOT(ISBLANK('STB Models Tier 2'!AC90)),NOT(ISBLANK(VLOOKUP($G90,'Tier 2 Allowances'!$A$2:$X$6,22,FALSE))),'STB Models Tier 2'!AC90&lt;2), 'STB Models Tier 2'!AC90*$AC$2,"")</f>
        <v/>
      </c>
      <c r="AD90" s="17" t="str">
        <f>IF(AND(NOT(ISBLANK('STB Models Tier 2'!AD90)),NOT(ISBLANK(VLOOKUP($G90,'Tier 2 Allowances'!$A$2:$X$6,23,FALSE))),'STB Models Tier 2'!AD90&lt;2), 'STB Models Tier 2'!AD90*$AD$2,"")</f>
        <v/>
      </c>
      <c r="AE90" s="17" t="str">
        <f>IF(AND(NOT(ISBLANK('STB Models Tier 2'!AE90)),NOT(ISBLANK(VLOOKUP($G90,'Tier 2 Allowances'!$A$2:$X$6,24,FALSE))),'STB Models Tier 2'!AE90&lt;2), 'STB Models Tier 2'!AE90*$AE$2,"")</f>
        <v/>
      </c>
      <c r="AF90" s="76" t="str">
        <f>IF(ISBLANK('STB Models Tier 2'!AF90),"",'STB Models Tier 2'!AF90)</f>
        <v/>
      </c>
      <c r="AG90" s="18" t="str">
        <f>IF(ISBLANK('STB Models Tier 2'!AG90),"",'STB Models Tier 2'!AG90)</f>
        <v/>
      </c>
      <c r="AH90" s="18" t="str">
        <f>IF(ISBLANK('STB Models Tier 2'!AH90),"",'STB Models Tier 2'!AH90)</f>
        <v/>
      </c>
      <c r="AI90" s="18" t="str">
        <f>IF(ISBLANK('STB Models Tier 2'!AI90),"",'STB Models Tier 2'!AI90)</f>
        <v/>
      </c>
      <c r="AJ90" s="18" t="str">
        <f>IF(ISBLANK('STB Models Tier 2'!AJ90),"",'STB Models Tier 2'!AJ90)</f>
        <v/>
      </c>
      <c r="AK90" s="18" t="str">
        <f>IF(ISBLANK('STB Models Tier 2'!AK90),"",'STB Models Tier 2'!AK90)</f>
        <v/>
      </c>
      <c r="AP90" s="18" t="str">
        <f>IF(ISBLANK('STB Models Tier 2'!G90),"",(IF(OR(AND(NOT(ISBLANK('STB Models Tier 2'!H90)),ISBLANK('STB Models Tier 2'!AI90)),AND(NOT(ISBLANK('STB Models Tier 2'!I90)),ISBLANK('STB Models Tier 2'!AJ90)),ISBLANK('STB Models Tier 2'!AH90)),"Incomplete",0.365*('STB Models Tier 2'!AG90*AL90+'STB Models Tier 2'!AH90*AM90+'STB Models Tier 2'!AI90*AN90+'STB Models Tier 2'!AJ90*AO90))))</f>
        <v/>
      </c>
      <c r="AQ90" s="17" t="str">
        <f>IF(ISBLANK('STB Models Tier 2'!G90),"",VLOOKUP(G90,'Tier 2 Allowances'!$A$2:$B$6,2,FALSE)+SUM($J90:$AE90))</f>
        <v/>
      </c>
      <c r="AR90" s="76" t="str">
        <f>IF(ISBLANK('STB Models Tier 2'!G90),"",AQ90+'STB Models Tier 2'!AF90)</f>
        <v/>
      </c>
      <c r="AS90" s="76" t="str">
        <f t="shared" si="1"/>
        <v/>
      </c>
      <c r="AT90" s="111" t="str">
        <f>IF(ISBLANK('STB Models Tier 2'!AP90),"",'STB Models Tier 2'!AP90)</f>
        <v/>
      </c>
    </row>
    <row r="91" spans="1:46" ht="16" x14ac:dyDescent="0.2">
      <c r="A91" s="76" t="str">
        <f>IF(ISBLANK('STB Models Tier 2'!A91),"",'STB Models Tier 2'!A91)</f>
        <v/>
      </c>
      <c r="B91" s="17" t="str">
        <f>IF(ISBLANK('STB Models Tier 2'!B91),"",'STB Models Tier 2'!B91)</f>
        <v/>
      </c>
      <c r="C91" s="17" t="str">
        <f>IF(ISBLANK('STB Models Tier 2'!C91),"",'STB Models Tier 2'!C91)</f>
        <v/>
      </c>
      <c r="D91" s="17" t="str">
        <f>IF(ISBLANK('STB Models Tier 2'!D91),"",'STB Models Tier 2'!D91)</f>
        <v/>
      </c>
      <c r="E91" s="17" t="str">
        <f>IF(ISBLANK('STB Models Tier 2'!E91),"",'STB Models Tier 2'!E91)</f>
        <v/>
      </c>
      <c r="F91" s="17" t="str">
        <f>IF(ISBLANK('STB Models Tier 2'!F91),"",'STB Models Tier 2'!F91)</f>
        <v/>
      </c>
      <c r="G91" s="17" t="str">
        <f>IF(ISBLANK('STB Models Tier 2'!G91),"",'STB Models Tier 2'!G91)</f>
        <v/>
      </c>
      <c r="H91" s="17" t="str">
        <f>IF(ISBLANK('STB Models Tier 2'!H91),"",'STB Models Tier 2'!H91)</f>
        <v/>
      </c>
      <c r="I91" s="17" t="str">
        <f>IF(ISBLANK('STB Models Tier 2'!I91),"",'STB Models Tier 2'!I91)</f>
        <v/>
      </c>
      <c r="J91" s="17" t="str">
        <f>IF(AND(NOT(ISBLANK('STB Models Tier 2'!J91)),NOT(ISBLANK(VLOOKUP($G91,'Tier 2 Allowances'!$A$2:$X$6,3,FALSE))),'STB Models Tier 2'!J91&lt;3), 'STB Models Tier 2'!J91*$J$2,"")</f>
        <v/>
      </c>
      <c r="K91" s="17" t="str">
        <f>IF(AND(NOT(ISBLANK('STB Models Tier 2'!K91)),NOT(ISBLANK(VLOOKUP($G91,'Tier 2 Allowances'!$A$2:$X$6,4,FALSE))),'STB Models Tier 2'!K91&lt;3), 'STB Models Tier 2'!K91*$K$2,"")</f>
        <v/>
      </c>
      <c r="L91" s="17" t="str">
        <f>IF(AND(NOT(ISBLANK('STB Models Tier 2'!L91)),NOT(ISBLANK(VLOOKUP($G91,'Tier 2 Allowances'!$A$2:$X$6,5,FALSE))),'STB Models Tier 2'!L91&lt;2), 'STB Models Tier 2'!L91*$L$2,"")</f>
        <v/>
      </c>
      <c r="M91" s="17" t="str">
        <f>IF(AND(NOT(ISBLANK('STB Models Tier 2'!M91)),OR('STB Models Tier 2'!N91=0,ISBLANK('STB Models Tier 2'!N91)),NOT(ISBLANK(VLOOKUP($G91,'Tier 2 Allowances'!$A$2:$X$6,6,FALSE))),'STB Models Tier 2'!M91&lt;2), 'STB Models Tier 2'!M91*$M$2,"")</f>
        <v/>
      </c>
      <c r="N91" s="17"/>
      <c r="O91" s="17" t="str">
        <f>IF(AND(NOT(ISBLANK('STB Models Tier 2'!O91)),NOT(ISBLANK(VLOOKUP($G91,'Tier 2 Allowances'!$A$2:$X$6,8,FALSE))),'STB Models Tier 2'!O91&lt;2), 'STB Models Tier 2'!O91*$O$2,"")</f>
        <v/>
      </c>
      <c r="P91" s="17" t="str">
        <f>IF(AND(NOT(ISBLANK('STB Models Tier 2'!P91)),OR(ISBLANK('STB Models Tier 2'!S91),'STB Models Tier 2'!S91=0),NOT(ISBLANK(VLOOKUP($G91,'Tier 2 Allowances'!$A$2:$X$6,9,FALSE))),'STB Models Tier 2'!P91&lt;2), 'STB Models Tier 2'!P91*$P$2,"")</f>
        <v/>
      </c>
      <c r="Q91" s="17" t="str">
        <f>IF(AND(NOT(ISBLANK('STB Models Tier 2'!Q91)),NOT(ISBLANK(VLOOKUP($G91,'Tier 2 Allowances'!$A$2:$X$6,10,FALSE))),'STB Models Tier 2'!Q91&lt;2), 'STB Models Tier 2'!Q91*$Q$2,"")</f>
        <v/>
      </c>
      <c r="R91" s="17" t="str">
        <f>IF(AND(NOT(ISBLANK('STB Models Tier 2'!R91)),OR(ISBLANK('STB Models Tier 2'!S91),'STB Models Tier 2'!S91=0),NOT(ISBLANK(VLOOKUP($G91,'Tier 2 Allowances'!$A$2:$X$6,11,FALSE))),'STB Models Tier 2'!R91&lt;2), 'STB Models Tier 2'!R91*$R$2,"")</f>
        <v/>
      </c>
      <c r="S91" s="17" t="str">
        <f>IF(AND(NOT(ISBLANK('STB Models Tier 2'!S91)),NOT(ISBLANK(VLOOKUP($G91,'Tier 2 Allowances'!$A$2:$X$6,12,FALSE))),'STB Models Tier 2'!S91&lt;2), 'STB Models Tier 2'!S91*$S$2,"")</f>
        <v/>
      </c>
      <c r="T91" s="17" t="str">
        <f>IF(AND(NOT(ISBLANK('STB Models Tier 2'!T91)),NOT(ISBLANK(VLOOKUP($G91,'Tier 2 Allowances'!$A$2:$X$6,13,FALSE))),'STB Models Tier 2'!T91&lt;2), 'STB Models Tier 2'!T91*$T$2,"")</f>
        <v/>
      </c>
      <c r="U91" s="17" t="str">
        <f>IF(AND(NOT(ISBLANK('STB Models Tier 2'!U91)),NOT(ISBLANK(VLOOKUP($G91,'Tier 2 Allowances'!$A$2:$X$6,14,FALSE))),'STB Models Tier 2'!U91&lt;2), 'STB Models Tier 2'!U91*$U$2,"")</f>
        <v/>
      </c>
      <c r="V91" s="17" t="str">
        <f>IF(AND(NOT(ISBLANK('STB Models Tier 2'!V91)),NOT(ISBLANK(VLOOKUP($G91,'Tier 2 Allowances'!$A$2:$X$6,15,FALSE))),'STB Models Tier 2'!V91&lt;2), 'STB Models Tier 2'!V91*$V$2,"")</f>
        <v/>
      </c>
      <c r="W91" s="17" t="str">
        <f>IF(AND(NOT(ISBLANK('STB Models Tier 2'!W91)),NOT(ISBLANK(VLOOKUP($G91,'Tier 2 Allowances'!$A$2:$X$6,16,FALSE))),'STB Models Tier 2'!W91&lt;6), 'STB Models Tier 2'!W91*$W$2,"")</f>
        <v/>
      </c>
      <c r="X91" s="17" t="str">
        <f>IF(AND(NOT(ISBLANK('STB Models Tier 2'!X91)),NOT(ISBLANK(VLOOKUP($G91,'Tier 2 Allowances'!$A$2:$X$6,17,FALSE))),'STB Models Tier 2'!X91&lt;2), 'STB Models Tier 2'!X91*$X$2,"")</f>
        <v/>
      </c>
      <c r="Y91" s="17" t="str">
        <f>IF(AND(NOT(ISBLANK('STB Models Tier 2'!Y91)),NOT(ISBLANK(VLOOKUP($G91,'Tier 2 Allowances'!$A$2:$X$6,18,FALSE))),'STB Models Tier 2'!Y91&lt;11), 'STB Models Tier 2'!Y91*$Y$2,"")</f>
        <v/>
      </c>
      <c r="Z91" s="17" t="str">
        <f>IF(AND(NOT(ISBLANK('STB Models Tier 2'!Z91)),NOT(ISBLANK(VLOOKUP($G91,'Tier 2 Allowances'!$A$2:$X$6,19,FALSE))),'STB Models Tier 2'!Z91&lt;11), 'STB Models Tier 2'!Z91*$Z$2,"")</f>
        <v/>
      </c>
      <c r="AA91" s="17" t="str">
        <f>IF(AND(NOT(ISBLANK('STB Models Tier 2'!AA91)),OR(ISBLANK('STB Models Tier 2'!AB91),'STB Models Tier 2'!AB91=0),NOT(ISBLANK(VLOOKUP($G91,'Tier 2 Allowances'!$A$2:$X$6,20,FALSE))),'STB Models Tier 2'!AA91&lt;2), 'STB Models Tier 2'!AA91*$AA$2,"")</f>
        <v/>
      </c>
      <c r="AB91" s="17" t="str">
        <f>IF(AND(NOT(ISBLANK('STB Models Tier 2'!AB91)),NOT(ISBLANK(VLOOKUP($G91,'Tier 2 Allowances'!$A$2:$X$6,21,FALSE))),'STB Models Tier 2'!AB91&lt;2), 'STB Models Tier 2'!AB91*$AB$2,"")</f>
        <v/>
      </c>
      <c r="AC91" s="17" t="str">
        <f>IF(AND(NOT(ISBLANK('STB Models Tier 2'!AC91)),NOT(ISBLANK(VLOOKUP($G91,'Tier 2 Allowances'!$A$2:$X$6,22,FALSE))),'STB Models Tier 2'!AC91&lt;2), 'STB Models Tier 2'!AC91*$AC$2,"")</f>
        <v/>
      </c>
      <c r="AD91" s="17" t="str">
        <f>IF(AND(NOT(ISBLANK('STB Models Tier 2'!AD91)),NOT(ISBLANK(VLOOKUP($G91,'Tier 2 Allowances'!$A$2:$X$6,23,FALSE))),'STB Models Tier 2'!AD91&lt;2), 'STB Models Tier 2'!AD91*$AD$2,"")</f>
        <v/>
      </c>
      <c r="AE91" s="17" t="str">
        <f>IF(AND(NOT(ISBLANK('STB Models Tier 2'!AE91)),NOT(ISBLANK(VLOOKUP($G91,'Tier 2 Allowances'!$A$2:$X$6,24,FALSE))),'STB Models Tier 2'!AE91&lt;2), 'STB Models Tier 2'!AE91*$AE$2,"")</f>
        <v/>
      </c>
      <c r="AF91" s="76" t="str">
        <f>IF(ISBLANK('STB Models Tier 2'!AF91),"",'STB Models Tier 2'!AF91)</f>
        <v/>
      </c>
      <c r="AG91" s="18" t="str">
        <f>IF(ISBLANK('STB Models Tier 2'!AG91),"",'STB Models Tier 2'!AG91)</f>
        <v/>
      </c>
      <c r="AH91" s="18" t="str">
        <f>IF(ISBLANK('STB Models Tier 2'!AH91),"",'STB Models Tier 2'!AH91)</f>
        <v/>
      </c>
      <c r="AI91" s="18" t="str">
        <f>IF(ISBLANK('STB Models Tier 2'!AI91),"",'STB Models Tier 2'!AI91)</f>
        <v/>
      </c>
      <c r="AJ91" s="18" t="str">
        <f>IF(ISBLANK('STB Models Tier 2'!AJ91),"",'STB Models Tier 2'!AJ91)</f>
        <v/>
      </c>
      <c r="AK91" s="18" t="str">
        <f>IF(ISBLANK('STB Models Tier 2'!AK91),"",'STB Models Tier 2'!AK91)</f>
        <v/>
      </c>
      <c r="AP91" s="18" t="str">
        <f>IF(ISBLANK('STB Models Tier 2'!G91),"",(IF(OR(AND(NOT(ISBLANK('STB Models Tier 2'!H91)),ISBLANK('STB Models Tier 2'!AI91)),AND(NOT(ISBLANK('STB Models Tier 2'!I91)),ISBLANK('STB Models Tier 2'!AJ91)),ISBLANK('STB Models Tier 2'!AH91)),"Incomplete",0.365*('STB Models Tier 2'!AG91*AL91+'STB Models Tier 2'!AH91*AM91+'STB Models Tier 2'!AI91*AN91+'STB Models Tier 2'!AJ91*AO91))))</f>
        <v/>
      </c>
      <c r="AQ91" s="17" t="str">
        <f>IF(ISBLANK('STB Models Tier 2'!G91),"",VLOOKUP(G91,'Tier 2 Allowances'!$A$2:$B$6,2,FALSE)+SUM($J91:$AE91))</f>
        <v/>
      </c>
      <c r="AR91" s="76" t="str">
        <f>IF(ISBLANK('STB Models Tier 2'!G91),"",AQ91+'STB Models Tier 2'!AF91)</f>
        <v/>
      </c>
      <c r="AS91" s="76" t="str">
        <f t="shared" si="1"/>
        <v/>
      </c>
      <c r="AT91" s="111" t="str">
        <f>IF(ISBLANK('STB Models Tier 2'!AP91),"",'STB Models Tier 2'!AP91)</f>
        <v/>
      </c>
    </row>
    <row r="92" spans="1:46" ht="16" x14ac:dyDescent="0.2">
      <c r="A92" s="76" t="str">
        <f>IF(ISBLANK('STB Models Tier 2'!A92),"",'STB Models Tier 2'!A92)</f>
        <v/>
      </c>
      <c r="B92" s="17" t="str">
        <f>IF(ISBLANK('STB Models Tier 2'!B92),"",'STB Models Tier 2'!B92)</f>
        <v/>
      </c>
      <c r="C92" s="17" t="str">
        <f>IF(ISBLANK('STB Models Tier 2'!C92),"",'STB Models Tier 2'!C92)</f>
        <v/>
      </c>
      <c r="D92" s="17" t="str">
        <f>IF(ISBLANK('STB Models Tier 2'!D92),"",'STB Models Tier 2'!D92)</f>
        <v/>
      </c>
      <c r="E92" s="17" t="str">
        <f>IF(ISBLANK('STB Models Tier 2'!E92),"",'STB Models Tier 2'!E92)</f>
        <v/>
      </c>
      <c r="F92" s="17" t="str">
        <f>IF(ISBLANK('STB Models Tier 2'!F92),"",'STB Models Tier 2'!F92)</f>
        <v/>
      </c>
      <c r="G92" s="17" t="str">
        <f>IF(ISBLANK('STB Models Tier 2'!G92),"",'STB Models Tier 2'!G92)</f>
        <v/>
      </c>
      <c r="H92" s="17" t="str">
        <f>IF(ISBLANK('STB Models Tier 2'!H92),"",'STB Models Tier 2'!H92)</f>
        <v/>
      </c>
      <c r="I92" s="17" t="str">
        <f>IF(ISBLANK('STB Models Tier 2'!I92),"",'STB Models Tier 2'!I92)</f>
        <v/>
      </c>
      <c r="J92" s="17" t="str">
        <f>IF(AND(NOT(ISBLANK('STB Models Tier 2'!J92)),NOT(ISBLANK(VLOOKUP($G92,'Tier 2 Allowances'!$A$2:$X$6,3,FALSE))),'STB Models Tier 2'!J92&lt;3), 'STB Models Tier 2'!J92*$J$2,"")</f>
        <v/>
      </c>
      <c r="K92" s="17" t="str">
        <f>IF(AND(NOT(ISBLANK('STB Models Tier 2'!K92)),NOT(ISBLANK(VLOOKUP($G92,'Tier 2 Allowances'!$A$2:$X$6,4,FALSE))),'STB Models Tier 2'!K92&lt;3), 'STB Models Tier 2'!K92*$K$2,"")</f>
        <v/>
      </c>
      <c r="L92" s="17" t="str">
        <f>IF(AND(NOT(ISBLANK('STB Models Tier 2'!L92)),NOT(ISBLANK(VLOOKUP($G92,'Tier 2 Allowances'!$A$2:$X$6,5,FALSE))),'STB Models Tier 2'!L92&lt;2), 'STB Models Tier 2'!L92*$L$2,"")</f>
        <v/>
      </c>
      <c r="M92" s="17" t="str">
        <f>IF(AND(NOT(ISBLANK('STB Models Tier 2'!M92)),OR('STB Models Tier 2'!N92=0,ISBLANK('STB Models Tier 2'!N92)),NOT(ISBLANK(VLOOKUP($G92,'Tier 2 Allowances'!$A$2:$X$6,6,FALSE))),'STB Models Tier 2'!M92&lt;2), 'STB Models Tier 2'!M92*$M$2,"")</f>
        <v/>
      </c>
      <c r="N92" s="17"/>
      <c r="O92" s="17" t="str">
        <f>IF(AND(NOT(ISBLANK('STB Models Tier 2'!O92)),NOT(ISBLANK(VLOOKUP($G92,'Tier 2 Allowances'!$A$2:$X$6,8,FALSE))),'STB Models Tier 2'!O92&lt;2), 'STB Models Tier 2'!O92*$O$2,"")</f>
        <v/>
      </c>
      <c r="P92" s="17" t="str">
        <f>IF(AND(NOT(ISBLANK('STB Models Tier 2'!P92)),OR(ISBLANK('STB Models Tier 2'!S92),'STB Models Tier 2'!S92=0),NOT(ISBLANK(VLOOKUP($G92,'Tier 2 Allowances'!$A$2:$X$6,9,FALSE))),'STB Models Tier 2'!P92&lt;2), 'STB Models Tier 2'!P92*$P$2,"")</f>
        <v/>
      </c>
      <c r="Q92" s="17" t="str">
        <f>IF(AND(NOT(ISBLANK('STB Models Tier 2'!Q92)),NOT(ISBLANK(VLOOKUP($G92,'Tier 2 Allowances'!$A$2:$X$6,10,FALSE))),'STB Models Tier 2'!Q92&lt;2), 'STB Models Tier 2'!Q92*$Q$2,"")</f>
        <v/>
      </c>
      <c r="R92" s="17" t="str">
        <f>IF(AND(NOT(ISBLANK('STB Models Tier 2'!R92)),OR(ISBLANK('STB Models Tier 2'!S92),'STB Models Tier 2'!S92=0),NOT(ISBLANK(VLOOKUP($G92,'Tier 2 Allowances'!$A$2:$X$6,11,FALSE))),'STB Models Tier 2'!R92&lt;2), 'STB Models Tier 2'!R92*$R$2,"")</f>
        <v/>
      </c>
      <c r="S92" s="17" t="str">
        <f>IF(AND(NOT(ISBLANK('STB Models Tier 2'!S92)),NOT(ISBLANK(VLOOKUP($G92,'Tier 2 Allowances'!$A$2:$X$6,12,FALSE))),'STB Models Tier 2'!S92&lt;2), 'STB Models Tier 2'!S92*$S$2,"")</f>
        <v/>
      </c>
      <c r="T92" s="17" t="str">
        <f>IF(AND(NOT(ISBLANK('STB Models Tier 2'!T92)),NOT(ISBLANK(VLOOKUP($G92,'Tier 2 Allowances'!$A$2:$X$6,13,FALSE))),'STB Models Tier 2'!T92&lt;2), 'STB Models Tier 2'!T92*$T$2,"")</f>
        <v/>
      </c>
      <c r="U92" s="17" t="str">
        <f>IF(AND(NOT(ISBLANK('STB Models Tier 2'!U92)),NOT(ISBLANK(VLOOKUP($G92,'Tier 2 Allowances'!$A$2:$X$6,14,FALSE))),'STB Models Tier 2'!U92&lt;2), 'STB Models Tier 2'!U92*$U$2,"")</f>
        <v/>
      </c>
      <c r="V92" s="17" t="str">
        <f>IF(AND(NOT(ISBLANK('STB Models Tier 2'!V92)),NOT(ISBLANK(VLOOKUP($G92,'Tier 2 Allowances'!$A$2:$X$6,15,FALSE))),'STB Models Tier 2'!V92&lt;2), 'STB Models Tier 2'!V92*$V$2,"")</f>
        <v/>
      </c>
      <c r="W92" s="17" t="str">
        <f>IF(AND(NOT(ISBLANK('STB Models Tier 2'!W92)),NOT(ISBLANK(VLOOKUP($G92,'Tier 2 Allowances'!$A$2:$X$6,16,FALSE))),'STB Models Tier 2'!W92&lt;6), 'STB Models Tier 2'!W92*$W$2,"")</f>
        <v/>
      </c>
      <c r="X92" s="17" t="str">
        <f>IF(AND(NOT(ISBLANK('STB Models Tier 2'!X92)),NOT(ISBLANK(VLOOKUP($G92,'Tier 2 Allowances'!$A$2:$X$6,17,FALSE))),'STB Models Tier 2'!X92&lt;2), 'STB Models Tier 2'!X92*$X$2,"")</f>
        <v/>
      </c>
      <c r="Y92" s="17" t="str">
        <f>IF(AND(NOT(ISBLANK('STB Models Tier 2'!Y92)),NOT(ISBLANK(VLOOKUP($G92,'Tier 2 Allowances'!$A$2:$X$6,18,FALSE))),'STB Models Tier 2'!Y92&lt;11), 'STB Models Tier 2'!Y92*$Y$2,"")</f>
        <v/>
      </c>
      <c r="Z92" s="17" t="str">
        <f>IF(AND(NOT(ISBLANK('STB Models Tier 2'!Z92)),NOT(ISBLANK(VLOOKUP($G92,'Tier 2 Allowances'!$A$2:$X$6,19,FALSE))),'STB Models Tier 2'!Z92&lt;11), 'STB Models Tier 2'!Z92*$Z$2,"")</f>
        <v/>
      </c>
      <c r="AA92" s="17" t="str">
        <f>IF(AND(NOT(ISBLANK('STB Models Tier 2'!AA92)),OR(ISBLANK('STB Models Tier 2'!AB92),'STB Models Tier 2'!AB92=0),NOT(ISBLANK(VLOOKUP($G92,'Tier 2 Allowances'!$A$2:$X$6,20,FALSE))),'STB Models Tier 2'!AA92&lt;2), 'STB Models Tier 2'!AA92*$AA$2,"")</f>
        <v/>
      </c>
      <c r="AB92" s="17" t="str">
        <f>IF(AND(NOT(ISBLANK('STB Models Tier 2'!AB92)),NOT(ISBLANK(VLOOKUP($G92,'Tier 2 Allowances'!$A$2:$X$6,21,FALSE))),'STB Models Tier 2'!AB92&lt;2), 'STB Models Tier 2'!AB92*$AB$2,"")</f>
        <v/>
      </c>
      <c r="AC92" s="17" t="str">
        <f>IF(AND(NOT(ISBLANK('STB Models Tier 2'!AC92)),NOT(ISBLANK(VLOOKUP($G92,'Tier 2 Allowances'!$A$2:$X$6,22,FALSE))),'STB Models Tier 2'!AC92&lt;2), 'STB Models Tier 2'!AC92*$AC$2,"")</f>
        <v/>
      </c>
      <c r="AD92" s="17" t="str">
        <f>IF(AND(NOT(ISBLANK('STB Models Tier 2'!AD92)),NOT(ISBLANK(VLOOKUP($G92,'Tier 2 Allowances'!$A$2:$X$6,23,FALSE))),'STB Models Tier 2'!AD92&lt;2), 'STB Models Tier 2'!AD92*$AD$2,"")</f>
        <v/>
      </c>
      <c r="AE92" s="17" t="str">
        <f>IF(AND(NOT(ISBLANK('STB Models Tier 2'!AE92)),NOT(ISBLANK(VLOOKUP($G92,'Tier 2 Allowances'!$A$2:$X$6,24,FALSE))),'STB Models Tier 2'!AE92&lt;2), 'STB Models Tier 2'!AE92*$AE$2,"")</f>
        <v/>
      </c>
      <c r="AF92" s="76" t="str">
        <f>IF(ISBLANK('STB Models Tier 2'!AF92),"",'STB Models Tier 2'!AF92)</f>
        <v/>
      </c>
      <c r="AG92" s="18" t="str">
        <f>IF(ISBLANK('STB Models Tier 2'!AG92),"",'STB Models Tier 2'!AG92)</f>
        <v/>
      </c>
      <c r="AH92" s="18" t="str">
        <f>IF(ISBLANK('STB Models Tier 2'!AH92),"",'STB Models Tier 2'!AH92)</f>
        <v/>
      </c>
      <c r="AI92" s="18" t="str">
        <f>IF(ISBLANK('STB Models Tier 2'!AI92),"",'STB Models Tier 2'!AI92)</f>
        <v/>
      </c>
      <c r="AJ92" s="18" t="str">
        <f>IF(ISBLANK('STB Models Tier 2'!AJ92),"",'STB Models Tier 2'!AJ92)</f>
        <v/>
      </c>
      <c r="AK92" s="18" t="str">
        <f>IF(ISBLANK('STB Models Tier 2'!AK92),"",'STB Models Tier 2'!AK92)</f>
        <v/>
      </c>
      <c r="AP92" s="18" t="str">
        <f>IF(ISBLANK('STB Models Tier 2'!G92),"",(IF(OR(AND(NOT(ISBLANK('STB Models Tier 2'!H92)),ISBLANK('STB Models Tier 2'!AI92)),AND(NOT(ISBLANK('STB Models Tier 2'!I92)),ISBLANK('STB Models Tier 2'!AJ92)),ISBLANK('STB Models Tier 2'!AH92)),"Incomplete",0.365*('STB Models Tier 2'!AG92*AL92+'STB Models Tier 2'!AH92*AM92+'STB Models Tier 2'!AI92*AN92+'STB Models Tier 2'!AJ92*AO92))))</f>
        <v/>
      </c>
      <c r="AQ92" s="17" t="str">
        <f>IF(ISBLANK('STB Models Tier 2'!G92),"",VLOOKUP(G92,'Tier 2 Allowances'!$A$2:$B$6,2,FALSE)+SUM($J92:$AE92))</f>
        <v/>
      </c>
      <c r="AR92" s="76" t="str">
        <f>IF(ISBLANK('STB Models Tier 2'!G92),"",AQ92+'STB Models Tier 2'!AF92)</f>
        <v/>
      </c>
      <c r="AS92" s="76" t="str">
        <f t="shared" si="1"/>
        <v/>
      </c>
      <c r="AT92" s="111" t="str">
        <f>IF(ISBLANK('STB Models Tier 2'!AP92),"",'STB Models Tier 2'!AP92)</f>
        <v/>
      </c>
    </row>
    <row r="93" spans="1:46" ht="16" x14ac:dyDescent="0.2">
      <c r="A93" s="76" t="str">
        <f>IF(ISBLANK('STB Models Tier 2'!A93),"",'STB Models Tier 2'!A93)</f>
        <v/>
      </c>
      <c r="B93" s="17" t="str">
        <f>IF(ISBLANK('STB Models Tier 2'!B93),"",'STB Models Tier 2'!B93)</f>
        <v/>
      </c>
      <c r="C93" s="17" t="str">
        <f>IF(ISBLANK('STB Models Tier 2'!C93),"",'STB Models Tier 2'!C93)</f>
        <v/>
      </c>
      <c r="D93" s="17" t="str">
        <f>IF(ISBLANK('STB Models Tier 2'!D93),"",'STB Models Tier 2'!D93)</f>
        <v/>
      </c>
      <c r="E93" s="17" t="str">
        <f>IF(ISBLANK('STB Models Tier 2'!E93),"",'STB Models Tier 2'!E93)</f>
        <v/>
      </c>
      <c r="F93" s="17" t="str">
        <f>IF(ISBLANK('STB Models Tier 2'!F93),"",'STB Models Tier 2'!F93)</f>
        <v/>
      </c>
      <c r="G93" s="17" t="str">
        <f>IF(ISBLANK('STB Models Tier 2'!G93),"",'STB Models Tier 2'!G93)</f>
        <v/>
      </c>
      <c r="H93" s="17" t="str">
        <f>IF(ISBLANK('STB Models Tier 2'!H93),"",'STB Models Tier 2'!H93)</f>
        <v/>
      </c>
      <c r="I93" s="17" t="str">
        <f>IF(ISBLANK('STB Models Tier 2'!I93),"",'STB Models Tier 2'!I93)</f>
        <v/>
      </c>
      <c r="J93" s="17" t="str">
        <f>IF(AND(NOT(ISBLANK('STB Models Tier 2'!J93)),NOT(ISBLANK(VLOOKUP($G93,'Tier 2 Allowances'!$A$2:$X$6,3,FALSE))),'STB Models Tier 2'!J93&lt;3), 'STB Models Tier 2'!J93*$J$2,"")</f>
        <v/>
      </c>
      <c r="K93" s="17" t="str">
        <f>IF(AND(NOT(ISBLANK('STB Models Tier 2'!K93)),NOT(ISBLANK(VLOOKUP($G93,'Tier 2 Allowances'!$A$2:$X$6,4,FALSE))),'STB Models Tier 2'!K93&lt;3), 'STB Models Tier 2'!K93*$K$2,"")</f>
        <v/>
      </c>
      <c r="L93" s="17" t="str">
        <f>IF(AND(NOT(ISBLANK('STB Models Tier 2'!L93)),NOT(ISBLANK(VLOOKUP($G93,'Tier 2 Allowances'!$A$2:$X$6,5,FALSE))),'STB Models Tier 2'!L93&lt;2), 'STB Models Tier 2'!L93*$L$2,"")</f>
        <v/>
      </c>
      <c r="M93" s="17" t="str">
        <f>IF(AND(NOT(ISBLANK('STB Models Tier 2'!M93)),OR('STB Models Tier 2'!N93=0,ISBLANK('STB Models Tier 2'!N93)),NOT(ISBLANK(VLOOKUP($G93,'Tier 2 Allowances'!$A$2:$X$6,6,FALSE))),'STB Models Tier 2'!M93&lt;2), 'STB Models Tier 2'!M93*$M$2,"")</f>
        <v/>
      </c>
      <c r="N93" s="17"/>
      <c r="O93" s="17" t="str">
        <f>IF(AND(NOT(ISBLANK('STB Models Tier 2'!O93)),NOT(ISBLANK(VLOOKUP($G93,'Tier 2 Allowances'!$A$2:$X$6,8,FALSE))),'STB Models Tier 2'!O93&lt;2), 'STB Models Tier 2'!O93*$O$2,"")</f>
        <v/>
      </c>
      <c r="P93" s="17" t="str">
        <f>IF(AND(NOT(ISBLANK('STB Models Tier 2'!P93)),OR(ISBLANK('STB Models Tier 2'!S93),'STB Models Tier 2'!S93=0),NOT(ISBLANK(VLOOKUP($G93,'Tier 2 Allowances'!$A$2:$X$6,9,FALSE))),'STB Models Tier 2'!P93&lt;2), 'STB Models Tier 2'!P93*$P$2,"")</f>
        <v/>
      </c>
      <c r="Q93" s="17" t="str">
        <f>IF(AND(NOT(ISBLANK('STB Models Tier 2'!Q93)),NOT(ISBLANK(VLOOKUP($G93,'Tier 2 Allowances'!$A$2:$X$6,10,FALSE))),'STB Models Tier 2'!Q93&lt;2), 'STB Models Tier 2'!Q93*$Q$2,"")</f>
        <v/>
      </c>
      <c r="R93" s="17" t="str">
        <f>IF(AND(NOT(ISBLANK('STB Models Tier 2'!R93)),OR(ISBLANK('STB Models Tier 2'!S93),'STB Models Tier 2'!S93=0),NOT(ISBLANK(VLOOKUP($G93,'Tier 2 Allowances'!$A$2:$X$6,11,FALSE))),'STB Models Tier 2'!R93&lt;2), 'STB Models Tier 2'!R93*$R$2,"")</f>
        <v/>
      </c>
      <c r="S93" s="17" t="str">
        <f>IF(AND(NOT(ISBLANK('STB Models Tier 2'!S93)),NOT(ISBLANK(VLOOKUP($G93,'Tier 2 Allowances'!$A$2:$X$6,12,FALSE))),'STB Models Tier 2'!S93&lt;2), 'STB Models Tier 2'!S93*$S$2,"")</f>
        <v/>
      </c>
      <c r="T93" s="17" t="str">
        <f>IF(AND(NOT(ISBLANK('STB Models Tier 2'!T93)),NOT(ISBLANK(VLOOKUP($G93,'Tier 2 Allowances'!$A$2:$X$6,13,FALSE))),'STB Models Tier 2'!T93&lt;2), 'STB Models Tier 2'!T93*$T$2,"")</f>
        <v/>
      </c>
      <c r="U93" s="17" t="str">
        <f>IF(AND(NOT(ISBLANK('STB Models Tier 2'!U93)),NOT(ISBLANK(VLOOKUP($G93,'Tier 2 Allowances'!$A$2:$X$6,14,FALSE))),'STB Models Tier 2'!U93&lt;2), 'STB Models Tier 2'!U93*$U$2,"")</f>
        <v/>
      </c>
      <c r="V93" s="17" t="str">
        <f>IF(AND(NOT(ISBLANK('STB Models Tier 2'!V93)),NOT(ISBLANK(VLOOKUP($G93,'Tier 2 Allowances'!$A$2:$X$6,15,FALSE))),'STB Models Tier 2'!V93&lt;2), 'STB Models Tier 2'!V93*$V$2,"")</f>
        <v/>
      </c>
      <c r="W93" s="17" t="str">
        <f>IF(AND(NOT(ISBLANK('STB Models Tier 2'!W93)),NOT(ISBLANK(VLOOKUP($G93,'Tier 2 Allowances'!$A$2:$X$6,16,FALSE))),'STB Models Tier 2'!W93&lt;6), 'STB Models Tier 2'!W93*$W$2,"")</f>
        <v/>
      </c>
      <c r="X93" s="17" t="str">
        <f>IF(AND(NOT(ISBLANK('STB Models Tier 2'!X93)),NOT(ISBLANK(VLOOKUP($G93,'Tier 2 Allowances'!$A$2:$X$6,17,FALSE))),'STB Models Tier 2'!X93&lt;2), 'STB Models Tier 2'!X93*$X$2,"")</f>
        <v/>
      </c>
      <c r="Y93" s="17" t="str">
        <f>IF(AND(NOT(ISBLANK('STB Models Tier 2'!Y93)),NOT(ISBLANK(VLOOKUP($G93,'Tier 2 Allowances'!$A$2:$X$6,18,FALSE))),'STB Models Tier 2'!Y93&lt;11), 'STB Models Tier 2'!Y93*$Y$2,"")</f>
        <v/>
      </c>
      <c r="Z93" s="17" t="str">
        <f>IF(AND(NOT(ISBLANK('STB Models Tier 2'!Z93)),NOT(ISBLANK(VLOOKUP($G93,'Tier 2 Allowances'!$A$2:$X$6,19,FALSE))),'STB Models Tier 2'!Z93&lt;11), 'STB Models Tier 2'!Z93*$Z$2,"")</f>
        <v/>
      </c>
      <c r="AA93" s="17" t="str">
        <f>IF(AND(NOT(ISBLANK('STB Models Tier 2'!AA93)),OR(ISBLANK('STB Models Tier 2'!AB93),'STB Models Tier 2'!AB93=0),NOT(ISBLANK(VLOOKUP($G93,'Tier 2 Allowances'!$A$2:$X$6,20,FALSE))),'STB Models Tier 2'!AA93&lt;2), 'STB Models Tier 2'!AA93*$AA$2,"")</f>
        <v/>
      </c>
      <c r="AB93" s="17" t="str">
        <f>IF(AND(NOT(ISBLANK('STB Models Tier 2'!AB93)),NOT(ISBLANK(VLOOKUP($G93,'Tier 2 Allowances'!$A$2:$X$6,21,FALSE))),'STB Models Tier 2'!AB93&lt;2), 'STB Models Tier 2'!AB93*$AB$2,"")</f>
        <v/>
      </c>
      <c r="AC93" s="17" t="str">
        <f>IF(AND(NOT(ISBLANK('STB Models Tier 2'!AC93)),NOT(ISBLANK(VLOOKUP($G93,'Tier 2 Allowances'!$A$2:$X$6,22,FALSE))),'STB Models Tier 2'!AC93&lt;2), 'STB Models Tier 2'!AC93*$AC$2,"")</f>
        <v/>
      </c>
      <c r="AD93" s="17" t="str">
        <f>IF(AND(NOT(ISBLANK('STB Models Tier 2'!AD93)),NOT(ISBLANK(VLOOKUP($G93,'Tier 2 Allowances'!$A$2:$X$6,23,FALSE))),'STB Models Tier 2'!AD93&lt;2), 'STB Models Tier 2'!AD93*$AD$2,"")</f>
        <v/>
      </c>
      <c r="AE93" s="17" t="str">
        <f>IF(AND(NOT(ISBLANK('STB Models Tier 2'!AE93)),NOT(ISBLANK(VLOOKUP($G93,'Tier 2 Allowances'!$A$2:$X$6,24,FALSE))),'STB Models Tier 2'!AE93&lt;2), 'STB Models Tier 2'!AE93*$AE$2,"")</f>
        <v/>
      </c>
      <c r="AF93" s="76" t="str">
        <f>IF(ISBLANK('STB Models Tier 2'!AF93),"",'STB Models Tier 2'!AF93)</f>
        <v/>
      </c>
      <c r="AG93" s="18" t="str">
        <f>IF(ISBLANK('STB Models Tier 2'!AG93),"",'STB Models Tier 2'!AG93)</f>
        <v/>
      </c>
      <c r="AH93" s="18" t="str">
        <f>IF(ISBLANK('STB Models Tier 2'!AH93),"",'STB Models Tier 2'!AH93)</f>
        <v/>
      </c>
      <c r="AI93" s="18" t="str">
        <f>IF(ISBLANK('STB Models Tier 2'!AI93),"",'STB Models Tier 2'!AI93)</f>
        <v/>
      </c>
      <c r="AJ93" s="18" t="str">
        <f>IF(ISBLANK('STB Models Tier 2'!AJ93),"",'STB Models Tier 2'!AJ93)</f>
        <v/>
      </c>
      <c r="AK93" s="18" t="str">
        <f>IF(ISBLANK('STB Models Tier 2'!AK93),"",'STB Models Tier 2'!AK93)</f>
        <v/>
      </c>
      <c r="AP93" s="18" t="str">
        <f>IF(ISBLANK('STB Models Tier 2'!G93),"",(IF(OR(AND(NOT(ISBLANK('STB Models Tier 2'!H93)),ISBLANK('STB Models Tier 2'!AI93)),AND(NOT(ISBLANK('STB Models Tier 2'!I93)),ISBLANK('STB Models Tier 2'!AJ93)),ISBLANK('STB Models Tier 2'!AH93)),"Incomplete",0.365*('STB Models Tier 2'!AG93*AL93+'STB Models Tier 2'!AH93*AM93+'STB Models Tier 2'!AI93*AN93+'STB Models Tier 2'!AJ93*AO93))))</f>
        <v/>
      </c>
      <c r="AQ93" s="17" t="str">
        <f>IF(ISBLANK('STB Models Tier 2'!G93),"",VLOOKUP(G93,'Tier 2 Allowances'!$A$2:$B$6,2,FALSE)+SUM($J93:$AE93))</f>
        <v/>
      </c>
      <c r="AR93" s="76" t="str">
        <f>IF(ISBLANK('STB Models Tier 2'!G93),"",AQ93+'STB Models Tier 2'!AF93)</f>
        <v/>
      </c>
      <c r="AS93" s="76" t="str">
        <f t="shared" si="1"/>
        <v/>
      </c>
      <c r="AT93" s="111" t="str">
        <f>IF(ISBLANK('STB Models Tier 2'!AP93),"",'STB Models Tier 2'!AP93)</f>
        <v/>
      </c>
    </row>
    <row r="94" spans="1:46" ht="16" x14ac:dyDescent="0.2">
      <c r="A94" s="76" t="str">
        <f>IF(ISBLANK('STB Models Tier 2'!A94),"",'STB Models Tier 2'!A94)</f>
        <v/>
      </c>
      <c r="B94" s="17" t="str">
        <f>IF(ISBLANK('STB Models Tier 2'!B94),"",'STB Models Tier 2'!B94)</f>
        <v/>
      </c>
      <c r="C94" s="17" t="str">
        <f>IF(ISBLANK('STB Models Tier 2'!C94),"",'STB Models Tier 2'!C94)</f>
        <v/>
      </c>
      <c r="D94" s="17" t="str">
        <f>IF(ISBLANK('STB Models Tier 2'!D94),"",'STB Models Tier 2'!D94)</f>
        <v/>
      </c>
      <c r="E94" s="17" t="str">
        <f>IF(ISBLANK('STB Models Tier 2'!E94),"",'STB Models Tier 2'!E94)</f>
        <v/>
      </c>
      <c r="F94" s="17" t="str">
        <f>IF(ISBLANK('STB Models Tier 2'!F94),"",'STB Models Tier 2'!F94)</f>
        <v/>
      </c>
      <c r="G94" s="17" t="str">
        <f>IF(ISBLANK('STB Models Tier 2'!G94),"",'STB Models Tier 2'!G94)</f>
        <v/>
      </c>
      <c r="H94" s="17" t="str">
        <f>IF(ISBLANK('STB Models Tier 2'!H94),"",'STB Models Tier 2'!H94)</f>
        <v/>
      </c>
      <c r="I94" s="17" t="str">
        <f>IF(ISBLANK('STB Models Tier 2'!I94),"",'STB Models Tier 2'!I94)</f>
        <v/>
      </c>
      <c r="J94" s="17" t="str">
        <f>IF(AND(NOT(ISBLANK('STB Models Tier 2'!J94)),NOT(ISBLANK(VLOOKUP($G94,'Tier 2 Allowances'!$A$2:$X$6,3,FALSE))),'STB Models Tier 2'!J94&lt;3), 'STB Models Tier 2'!J94*$J$2,"")</f>
        <v/>
      </c>
      <c r="K94" s="17" t="str">
        <f>IF(AND(NOT(ISBLANK('STB Models Tier 2'!K94)),NOT(ISBLANK(VLOOKUP($G94,'Tier 2 Allowances'!$A$2:$X$6,4,FALSE))),'STB Models Tier 2'!K94&lt;3), 'STB Models Tier 2'!K94*$K$2,"")</f>
        <v/>
      </c>
      <c r="L94" s="17" t="str">
        <f>IF(AND(NOT(ISBLANK('STB Models Tier 2'!L94)),NOT(ISBLANK(VLOOKUP($G94,'Tier 2 Allowances'!$A$2:$X$6,5,FALSE))),'STB Models Tier 2'!L94&lt;2), 'STB Models Tier 2'!L94*$L$2,"")</f>
        <v/>
      </c>
      <c r="M94" s="17" t="str">
        <f>IF(AND(NOT(ISBLANK('STB Models Tier 2'!M94)),OR('STB Models Tier 2'!N94=0,ISBLANK('STB Models Tier 2'!N94)),NOT(ISBLANK(VLOOKUP($G94,'Tier 2 Allowances'!$A$2:$X$6,6,FALSE))),'STB Models Tier 2'!M94&lt;2), 'STB Models Tier 2'!M94*$M$2,"")</f>
        <v/>
      </c>
      <c r="N94" s="17"/>
      <c r="O94" s="17" t="str">
        <f>IF(AND(NOT(ISBLANK('STB Models Tier 2'!O94)),NOT(ISBLANK(VLOOKUP($G94,'Tier 2 Allowances'!$A$2:$X$6,8,FALSE))),'STB Models Tier 2'!O94&lt;2), 'STB Models Tier 2'!O94*$O$2,"")</f>
        <v/>
      </c>
      <c r="P94" s="17" t="str">
        <f>IF(AND(NOT(ISBLANK('STB Models Tier 2'!P94)),OR(ISBLANK('STB Models Tier 2'!S94),'STB Models Tier 2'!S94=0),NOT(ISBLANK(VLOOKUP($G94,'Tier 2 Allowances'!$A$2:$X$6,9,FALSE))),'STB Models Tier 2'!P94&lt;2), 'STB Models Tier 2'!P94*$P$2,"")</f>
        <v/>
      </c>
      <c r="Q94" s="17" t="str">
        <f>IF(AND(NOT(ISBLANK('STB Models Tier 2'!Q94)),NOT(ISBLANK(VLOOKUP($G94,'Tier 2 Allowances'!$A$2:$X$6,10,FALSE))),'STB Models Tier 2'!Q94&lt;2), 'STB Models Tier 2'!Q94*$Q$2,"")</f>
        <v/>
      </c>
      <c r="R94" s="17" t="str">
        <f>IF(AND(NOT(ISBLANK('STB Models Tier 2'!R94)),OR(ISBLANK('STB Models Tier 2'!S94),'STB Models Tier 2'!S94=0),NOT(ISBLANK(VLOOKUP($G94,'Tier 2 Allowances'!$A$2:$X$6,11,FALSE))),'STB Models Tier 2'!R94&lt;2), 'STB Models Tier 2'!R94*$R$2,"")</f>
        <v/>
      </c>
      <c r="S94" s="17" t="str">
        <f>IF(AND(NOT(ISBLANK('STB Models Tier 2'!S94)),NOT(ISBLANK(VLOOKUP($G94,'Tier 2 Allowances'!$A$2:$X$6,12,FALSE))),'STB Models Tier 2'!S94&lt;2), 'STB Models Tier 2'!S94*$S$2,"")</f>
        <v/>
      </c>
      <c r="T94" s="17" t="str">
        <f>IF(AND(NOT(ISBLANK('STB Models Tier 2'!T94)),NOT(ISBLANK(VLOOKUP($G94,'Tier 2 Allowances'!$A$2:$X$6,13,FALSE))),'STB Models Tier 2'!T94&lt;2), 'STB Models Tier 2'!T94*$T$2,"")</f>
        <v/>
      </c>
      <c r="U94" s="17" t="str">
        <f>IF(AND(NOT(ISBLANK('STB Models Tier 2'!U94)),NOT(ISBLANK(VLOOKUP($G94,'Tier 2 Allowances'!$A$2:$X$6,14,FALSE))),'STB Models Tier 2'!U94&lt;2), 'STB Models Tier 2'!U94*$U$2,"")</f>
        <v/>
      </c>
      <c r="V94" s="17" t="str">
        <f>IF(AND(NOT(ISBLANK('STB Models Tier 2'!V94)),NOT(ISBLANK(VLOOKUP($G94,'Tier 2 Allowances'!$A$2:$X$6,15,FALSE))),'STB Models Tier 2'!V94&lt;2), 'STB Models Tier 2'!V94*$V$2,"")</f>
        <v/>
      </c>
      <c r="W94" s="17" t="str">
        <f>IF(AND(NOT(ISBLANK('STB Models Tier 2'!W94)),NOT(ISBLANK(VLOOKUP($G94,'Tier 2 Allowances'!$A$2:$X$6,16,FALSE))),'STB Models Tier 2'!W94&lt;6), 'STB Models Tier 2'!W94*$W$2,"")</f>
        <v/>
      </c>
      <c r="X94" s="17" t="str">
        <f>IF(AND(NOT(ISBLANK('STB Models Tier 2'!X94)),NOT(ISBLANK(VLOOKUP($G94,'Tier 2 Allowances'!$A$2:$X$6,17,FALSE))),'STB Models Tier 2'!X94&lt;2), 'STB Models Tier 2'!X94*$X$2,"")</f>
        <v/>
      </c>
      <c r="Y94" s="17" t="str">
        <f>IF(AND(NOT(ISBLANK('STB Models Tier 2'!Y94)),NOT(ISBLANK(VLOOKUP($G94,'Tier 2 Allowances'!$A$2:$X$6,18,FALSE))),'STB Models Tier 2'!Y94&lt;11), 'STB Models Tier 2'!Y94*$Y$2,"")</f>
        <v/>
      </c>
      <c r="Z94" s="17" t="str">
        <f>IF(AND(NOT(ISBLANK('STB Models Tier 2'!Z94)),NOT(ISBLANK(VLOOKUP($G94,'Tier 2 Allowances'!$A$2:$X$6,19,FALSE))),'STB Models Tier 2'!Z94&lt;11), 'STB Models Tier 2'!Z94*$Z$2,"")</f>
        <v/>
      </c>
      <c r="AA94" s="17" t="str">
        <f>IF(AND(NOT(ISBLANK('STB Models Tier 2'!AA94)),OR(ISBLANK('STB Models Tier 2'!AB94),'STB Models Tier 2'!AB94=0),NOT(ISBLANK(VLOOKUP($G94,'Tier 2 Allowances'!$A$2:$X$6,20,FALSE))),'STB Models Tier 2'!AA94&lt;2), 'STB Models Tier 2'!AA94*$AA$2,"")</f>
        <v/>
      </c>
      <c r="AB94" s="17" t="str">
        <f>IF(AND(NOT(ISBLANK('STB Models Tier 2'!AB94)),NOT(ISBLANK(VLOOKUP($G94,'Tier 2 Allowances'!$A$2:$X$6,21,FALSE))),'STB Models Tier 2'!AB94&lt;2), 'STB Models Tier 2'!AB94*$AB$2,"")</f>
        <v/>
      </c>
      <c r="AC94" s="17" t="str">
        <f>IF(AND(NOT(ISBLANK('STB Models Tier 2'!AC94)),NOT(ISBLANK(VLOOKUP($G94,'Tier 2 Allowances'!$A$2:$X$6,22,FALSE))),'STB Models Tier 2'!AC94&lt;2), 'STB Models Tier 2'!AC94*$AC$2,"")</f>
        <v/>
      </c>
      <c r="AD94" s="17" t="str">
        <f>IF(AND(NOT(ISBLANK('STB Models Tier 2'!AD94)),NOT(ISBLANK(VLOOKUP($G94,'Tier 2 Allowances'!$A$2:$X$6,23,FALSE))),'STB Models Tier 2'!AD94&lt;2), 'STB Models Tier 2'!AD94*$AD$2,"")</f>
        <v/>
      </c>
      <c r="AE94" s="17" t="str">
        <f>IF(AND(NOT(ISBLANK('STB Models Tier 2'!AE94)),NOT(ISBLANK(VLOOKUP($G94,'Tier 2 Allowances'!$A$2:$X$6,24,FALSE))),'STB Models Tier 2'!AE94&lt;2), 'STB Models Tier 2'!AE94*$AE$2,"")</f>
        <v/>
      </c>
      <c r="AF94" s="76" t="str">
        <f>IF(ISBLANK('STB Models Tier 2'!AF94),"",'STB Models Tier 2'!AF94)</f>
        <v/>
      </c>
      <c r="AG94" s="18" t="str">
        <f>IF(ISBLANK('STB Models Tier 2'!AG94),"",'STB Models Tier 2'!AG94)</f>
        <v/>
      </c>
      <c r="AH94" s="18" t="str">
        <f>IF(ISBLANK('STB Models Tier 2'!AH94),"",'STB Models Tier 2'!AH94)</f>
        <v/>
      </c>
      <c r="AI94" s="18" t="str">
        <f>IF(ISBLANK('STB Models Tier 2'!AI94),"",'STB Models Tier 2'!AI94)</f>
        <v/>
      </c>
      <c r="AJ94" s="18" t="str">
        <f>IF(ISBLANK('STB Models Tier 2'!AJ94),"",'STB Models Tier 2'!AJ94)</f>
        <v/>
      </c>
      <c r="AK94" s="18" t="str">
        <f>IF(ISBLANK('STB Models Tier 2'!AK94),"",'STB Models Tier 2'!AK94)</f>
        <v/>
      </c>
      <c r="AP94" s="18" t="str">
        <f>IF(ISBLANK('STB Models Tier 2'!G94),"",(IF(OR(AND(NOT(ISBLANK('STB Models Tier 2'!H94)),ISBLANK('STB Models Tier 2'!AI94)),AND(NOT(ISBLANK('STB Models Tier 2'!I94)),ISBLANK('STB Models Tier 2'!AJ94)),ISBLANK('STB Models Tier 2'!AH94)),"Incomplete",0.365*('STB Models Tier 2'!AG94*AL94+'STB Models Tier 2'!AH94*AM94+'STB Models Tier 2'!AI94*AN94+'STB Models Tier 2'!AJ94*AO94))))</f>
        <v/>
      </c>
      <c r="AQ94" s="17" t="str">
        <f>IF(ISBLANK('STB Models Tier 2'!G94),"",VLOOKUP(G94,'Tier 2 Allowances'!$A$2:$B$6,2,FALSE)+SUM($J94:$AE94))</f>
        <v/>
      </c>
      <c r="AR94" s="76" t="str">
        <f>IF(ISBLANK('STB Models Tier 2'!G94),"",AQ94+'STB Models Tier 2'!AF94)</f>
        <v/>
      </c>
      <c r="AS94" s="76" t="str">
        <f t="shared" si="1"/>
        <v/>
      </c>
      <c r="AT94" s="111" t="str">
        <f>IF(ISBLANK('STB Models Tier 2'!AP94),"",'STB Models Tier 2'!AP94)</f>
        <v/>
      </c>
    </row>
    <row r="95" spans="1:46" ht="16" x14ac:dyDescent="0.2">
      <c r="A95" s="76" t="str">
        <f>IF(ISBLANK('STB Models Tier 2'!A95),"",'STB Models Tier 2'!A95)</f>
        <v/>
      </c>
      <c r="B95" s="17" t="str">
        <f>IF(ISBLANK('STB Models Tier 2'!B95),"",'STB Models Tier 2'!B95)</f>
        <v/>
      </c>
      <c r="C95" s="17" t="str">
        <f>IF(ISBLANK('STB Models Tier 2'!C95),"",'STB Models Tier 2'!C95)</f>
        <v/>
      </c>
      <c r="D95" s="17" t="str">
        <f>IF(ISBLANK('STB Models Tier 2'!D95),"",'STB Models Tier 2'!D95)</f>
        <v/>
      </c>
      <c r="E95" s="17" t="str">
        <f>IF(ISBLANK('STB Models Tier 2'!E95),"",'STB Models Tier 2'!E95)</f>
        <v/>
      </c>
      <c r="F95" s="17" t="str">
        <f>IF(ISBLANK('STB Models Tier 2'!F95),"",'STB Models Tier 2'!F95)</f>
        <v/>
      </c>
      <c r="G95" s="17" t="str">
        <f>IF(ISBLANK('STB Models Tier 2'!G95),"",'STB Models Tier 2'!G95)</f>
        <v/>
      </c>
      <c r="H95" s="17" t="str">
        <f>IF(ISBLANK('STB Models Tier 2'!H95),"",'STB Models Tier 2'!H95)</f>
        <v/>
      </c>
      <c r="I95" s="17" t="str">
        <f>IF(ISBLANK('STB Models Tier 2'!I95),"",'STB Models Tier 2'!I95)</f>
        <v/>
      </c>
      <c r="J95" s="17" t="str">
        <f>IF(AND(NOT(ISBLANK('STB Models Tier 2'!J95)),NOT(ISBLANK(VLOOKUP($G95,'Tier 2 Allowances'!$A$2:$X$6,3,FALSE))),'STB Models Tier 2'!J95&lt;3), 'STB Models Tier 2'!J95*$J$2,"")</f>
        <v/>
      </c>
      <c r="K95" s="17" t="str">
        <f>IF(AND(NOT(ISBLANK('STB Models Tier 2'!K95)),NOT(ISBLANK(VLOOKUP($G95,'Tier 2 Allowances'!$A$2:$X$6,4,FALSE))),'STB Models Tier 2'!K95&lt;3), 'STB Models Tier 2'!K95*$K$2,"")</f>
        <v/>
      </c>
      <c r="L95" s="17" t="str">
        <f>IF(AND(NOT(ISBLANK('STB Models Tier 2'!L95)),NOT(ISBLANK(VLOOKUP($G95,'Tier 2 Allowances'!$A$2:$X$6,5,FALSE))),'STB Models Tier 2'!L95&lt;2), 'STB Models Tier 2'!L95*$L$2,"")</f>
        <v/>
      </c>
      <c r="M95" s="17" t="str">
        <f>IF(AND(NOT(ISBLANK('STB Models Tier 2'!M95)),OR('STB Models Tier 2'!N95=0,ISBLANK('STB Models Tier 2'!N95)),NOT(ISBLANK(VLOOKUP($G95,'Tier 2 Allowances'!$A$2:$X$6,6,FALSE))),'STB Models Tier 2'!M95&lt;2), 'STB Models Tier 2'!M95*$M$2,"")</f>
        <v/>
      </c>
      <c r="N95" s="17"/>
      <c r="O95" s="17" t="str">
        <f>IF(AND(NOT(ISBLANK('STB Models Tier 2'!O95)),NOT(ISBLANK(VLOOKUP($G95,'Tier 2 Allowances'!$A$2:$X$6,8,FALSE))),'STB Models Tier 2'!O95&lt;2), 'STB Models Tier 2'!O95*$O$2,"")</f>
        <v/>
      </c>
      <c r="P95" s="17" t="str">
        <f>IF(AND(NOT(ISBLANK('STB Models Tier 2'!P95)),OR(ISBLANK('STB Models Tier 2'!S95),'STB Models Tier 2'!S95=0),NOT(ISBLANK(VLOOKUP($G95,'Tier 2 Allowances'!$A$2:$X$6,9,FALSE))),'STB Models Tier 2'!P95&lt;2), 'STB Models Tier 2'!P95*$P$2,"")</f>
        <v/>
      </c>
      <c r="Q95" s="17" t="str">
        <f>IF(AND(NOT(ISBLANK('STB Models Tier 2'!Q95)),NOT(ISBLANK(VLOOKUP($G95,'Tier 2 Allowances'!$A$2:$X$6,10,FALSE))),'STB Models Tier 2'!Q95&lt;2), 'STB Models Tier 2'!Q95*$Q$2,"")</f>
        <v/>
      </c>
      <c r="R95" s="17" t="str">
        <f>IF(AND(NOT(ISBLANK('STB Models Tier 2'!R95)),OR(ISBLANK('STB Models Tier 2'!S95),'STB Models Tier 2'!S95=0),NOT(ISBLANK(VLOOKUP($G95,'Tier 2 Allowances'!$A$2:$X$6,11,FALSE))),'STB Models Tier 2'!R95&lt;2), 'STB Models Tier 2'!R95*$R$2,"")</f>
        <v/>
      </c>
      <c r="S95" s="17" t="str">
        <f>IF(AND(NOT(ISBLANK('STB Models Tier 2'!S95)),NOT(ISBLANK(VLOOKUP($G95,'Tier 2 Allowances'!$A$2:$X$6,12,FALSE))),'STB Models Tier 2'!S95&lt;2), 'STB Models Tier 2'!S95*$S$2,"")</f>
        <v/>
      </c>
      <c r="T95" s="17" t="str">
        <f>IF(AND(NOT(ISBLANK('STB Models Tier 2'!T95)),NOT(ISBLANK(VLOOKUP($G95,'Tier 2 Allowances'!$A$2:$X$6,13,FALSE))),'STB Models Tier 2'!T95&lt;2), 'STB Models Tier 2'!T95*$T$2,"")</f>
        <v/>
      </c>
      <c r="U95" s="17" t="str">
        <f>IF(AND(NOT(ISBLANK('STB Models Tier 2'!U95)),NOT(ISBLANK(VLOOKUP($G95,'Tier 2 Allowances'!$A$2:$X$6,14,FALSE))),'STB Models Tier 2'!U95&lt;2), 'STB Models Tier 2'!U95*$U$2,"")</f>
        <v/>
      </c>
      <c r="V95" s="17" t="str">
        <f>IF(AND(NOT(ISBLANK('STB Models Tier 2'!V95)),NOT(ISBLANK(VLOOKUP($G95,'Tier 2 Allowances'!$A$2:$X$6,15,FALSE))),'STB Models Tier 2'!V95&lt;2), 'STB Models Tier 2'!V95*$V$2,"")</f>
        <v/>
      </c>
      <c r="W95" s="17" t="str">
        <f>IF(AND(NOT(ISBLANK('STB Models Tier 2'!W95)),NOT(ISBLANK(VLOOKUP($G95,'Tier 2 Allowances'!$A$2:$X$6,16,FALSE))),'STB Models Tier 2'!W95&lt;6), 'STB Models Tier 2'!W95*$W$2,"")</f>
        <v/>
      </c>
      <c r="X95" s="17" t="str">
        <f>IF(AND(NOT(ISBLANK('STB Models Tier 2'!X95)),NOT(ISBLANK(VLOOKUP($G95,'Tier 2 Allowances'!$A$2:$X$6,17,FALSE))),'STB Models Tier 2'!X95&lt;2), 'STB Models Tier 2'!X95*$X$2,"")</f>
        <v/>
      </c>
      <c r="Y95" s="17" t="str">
        <f>IF(AND(NOT(ISBLANK('STB Models Tier 2'!Y95)),NOT(ISBLANK(VLOOKUP($G95,'Tier 2 Allowances'!$A$2:$X$6,18,FALSE))),'STB Models Tier 2'!Y95&lt;11), 'STB Models Tier 2'!Y95*$Y$2,"")</f>
        <v/>
      </c>
      <c r="Z95" s="17" t="str">
        <f>IF(AND(NOT(ISBLANK('STB Models Tier 2'!Z95)),NOT(ISBLANK(VLOOKUP($G95,'Tier 2 Allowances'!$A$2:$X$6,19,FALSE))),'STB Models Tier 2'!Z95&lt;11), 'STB Models Tier 2'!Z95*$Z$2,"")</f>
        <v/>
      </c>
      <c r="AA95" s="17" t="str">
        <f>IF(AND(NOT(ISBLANK('STB Models Tier 2'!AA95)),OR(ISBLANK('STB Models Tier 2'!AB95),'STB Models Tier 2'!AB95=0),NOT(ISBLANK(VLOOKUP($G95,'Tier 2 Allowances'!$A$2:$X$6,20,FALSE))),'STB Models Tier 2'!AA95&lt;2), 'STB Models Tier 2'!AA95*$AA$2,"")</f>
        <v/>
      </c>
      <c r="AB95" s="17" t="str">
        <f>IF(AND(NOT(ISBLANK('STB Models Tier 2'!AB95)),NOT(ISBLANK(VLOOKUP($G95,'Tier 2 Allowances'!$A$2:$X$6,21,FALSE))),'STB Models Tier 2'!AB95&lt;2), 'STB Models Tier 2'!AB95*$AB$2,"")</f>
        <v/>
      </c>
      <c r="AC95" s="17" t="str">
        <f>IF(AND(NOT(ISBLANK('STB Models Tier 2'!AC95)),NOT(ISBLANK(VLOOKUP($G95,'Tier 2 Allowances'!$A$2:$X$6,22,FALSE))),'STB Models Tier 2'!AC95&lt;2), 'STB Models Tier 2'!AC95*$AC$2,"")</f>
        <v/>
      </c>
      <c r="AD95" s="17" t="str">
        <f>IF(AND(NOT(ISBLANK('STB Models Tier 2'!AD95)),NOT(ISBLANK(VLOOKUP($G95,'Tier 2 Allowances'!$A$2:$X$6,23,FALSE))),'STB Models Tier 2'!AD95&lt;2), 'STB Models Tier 2'!AD95*$AD$2,"")</f>
        <v/>
      </c>
      <c r="AE95" s="17" t="str">
        <f>IF(AND(NOT(ISBLANK('STB Models Tier 2'!AE95)),NOT(ISBLANK(VLOOKUP($G95,'Tier 2 Allowances'!$A$2:$X$6,24,FALSE))),'STB Models Tier 2'!AE95&lt;2), 'STB Models Tier 2'!AE95*$AE$2,"")</f>
        <v/>
      </c>
      <c r="AF95" s="76" t="str">
        <f>IF(ISBLANK('STB Models Tier 2'!AF95),"",'STB Models Tier 2'!AF95)</f>
        <v/>
      </c>
      <c r="AG95" s="18" t="str">
        <f>IF(ISBLANK('STB Models Tier 2'!AG95),"",'STB Models Tier 2'!AG95)</f>
        <v/>
      </c>
      <c r="AH95" s="18" t="str">
        <f>IF(ISBLANK('STB Models Tier 2'!AH95),"",'STB Models Tier 2'!AH95)</f>
        <v/>
      </c>
      <c r="AI95" s="18" t="str">
        <f>IF(ISBLANK('STB Models Tier 2'!AI95),"",'STB Models Tier 2'!AI95)</f>
        <v/>
      </c>
      <c r="AJ95" s="18" t="str">
        <f>IF(ISBLANK('STB Models Tier 2'!AJ95),"",'STB Models Tier 2'!AJ95)</f>
        <v/>
      </c>
      <c r="AK95" s="18" t="str">
        <f>IF(ISBLANK('STB Models Tier 2'!AK95),"",'STB Models Tier 2'!AK95)</f>
        <v/>
      </c>
      <c r="AP95" s="18" t="str">
        <f>IF(ISBLANK('STB Models Tier 2'!G95),"",(IF(OR(AND(NOT(ISBLANK('STB Models Tier 2'!H95)),ISBLANK('STB Models Tier 2'!AI95)),AND(NOT(ISBLANK('STB Models Tier 2'!I95)),ISBLANK('STB Models Tier 2'!AJ95)),ISBLANK('STB Models Tier 2'!AH95)),"Incomplete",0.365*('STB Models Tier 2'!AG95*AL95+'STB Models Tier 2'!AH95*AM95+'STB Models Tier 2'!AI95*AN95+'STB Models Tier 2'!AJ95*AO95))))</f>
        <v/>
      </c>
      <c r="AQ95" s="17" t="str">
        <f>IF(ISBLANK('STB Models Tier 2'!G95),"",VLOOKUP(G95,'Tier 2 Allowances'!$A$2:$B$6,2,FALSE)+SUM($J95:$AE95))</f>
        <v/>
      </c>
      <c r="AR95" s="76" t="str">
        <f>IF(ISBLANK('STB Models Tier 2'!G95),"",AQ95+'STB Models Tier 2'!AF95)</f>
        <v/>
      </c>
      <c r="AS95" s="76" t="str">
        <f t="shared" si="1"/>
        <v/>
      </c>
      <c r="AT95" s="111" t="str">
        <f>IF(ISBLANK('STB Models Tier 2'!AP95),"",'STB Models Tier 2'!AP95)</f>
        <v/>
      </c>
    </row>
    <row r="96" spans="1:46" ht="16" x14ac:dyDescent="0.2">
      <c r="A96" s="76" t="str">
        <f>IF(ISBLANK('STB Models Tier 2'!A96),"",'STB Models Tier 2'!A96)</f>
        <v/>
      </c>
      <c r="B96" s="17" t="str">
        <f>IF(ISBLANK('STB Models Tier 2'!B96),"",'STB Models Tier 2'!B96)</f>
        <v/>
      </c>
      <c r="C96" s="17" t="str">
        <f>IF(ISBLANK('STB Models Tier 2'!C96),"",'STB Models Tier 2'!C96)</f>
        <v/>
      </c>
      <c r="D96" s="17" t="str">
        <f>IF(ISBLANK('STB Models Tier 2'!D96),"",'STB Models Tier 2'!D96)</f>
        <v/>
      </c>
      <c r="E96" s="17" t="str">
        <f>IF(ISBLANK('STB Models Tier 2'!E96),"",'STB Models Tier 2'!E96)</f>
        <v/>
      </c>
      <c r="F96" s="17" t="str">
        <f>IF(ISBLANK('STB Models Tier 2'!F96),"",'STB Models Tier 2'!F96)</f>
        <v/>
      </c>
      <c r="G96" s="17" t="str">
        <f>IF(ISBLANK('STB Models Tier 2'!G96),"",'STB Models Tier 2'!G96)</f>
        <v/>
      </c>
      <c r="H96" s="17" t="str">
        <f>IF(ISBLANK('STB Models Tier 2'!H96),"",'STB Models Tier 2'!H96)</f>
        <v/>
      </c>
      <c r="I96" s="17" t="str">
        <f>IF(ISBLANK('STB Models Tier 2'!I96),"",'STB Models Tier 2'!I96)</f>
        <v/>
      </c>
      <c r="J96" s="17" t="str">
        <f>IF(AND(NOT(ISBLANK('STB Models Tier 2'!J96)),NOT(ISBLANK(VLOOKUP($G96,'Tier 2 Allowances'!$A$2:$X$6,3,FALSE))),'STB Models Tier 2'!J96&lt;3), 'STB Models Tier 2'!J96*$J$2,"")</f>
        <v/>
      </c>
      <c r="K96" s="17" t="str">
        <f>IF(AND(NOT(ISBLANK('STB Models Tier 2'!K96)),NOT(ISBLANK(VLOOKUP($G96,'Tier 2 Allowances'!$A$2:$X$6,4,FALSE))),'STB Models Tier 2'!K96&lt;3), 'STB Models Tier 2'!K96*$K$2,"")</f>
        <v/>
      </c>
      <c r="L96" s="17" t="str">
        <f>IF(AND(NOT(ISBLANK('STB Models Tier 2'!L96)),NOT(ISBLANK(VLOOKUP($G96,'Tier 2 Allowances'!$A$2:$X$6,5,FALSE))),'STB Models Tier 2'!L96&lt;2), 'STB Models Tier 2'!L96*$L$2,"")</f>
        <v/>
      </c>
      <c r="M96" s="17" t="str">
        <f>IF(AND(NOT(ISBLANK('STB Models Tier 2'!M96)),OR('STB Models Tier 2'!N96=0,ISBLANK('STB Models Tier 2'!N96)),NOT(ISBLANK(VLOOKUP($G96,'Tier 2 Allowances'!$A$2:$X$6,6,FALSE))),'STB Models Tier 2'!M96&lt;2), 'STB Models Tier 2'!M96*$M$2,"")</f>
        <v/>
      </c>
      <c r="N96" s="17"/>
      <c r="O96" s="17" t="str">
        <f>IF(AND(NOT(ISBLANK('STB Models Tier 2'!O96)),NOT(ISBLANK(VLOOKUP($G96,'Tier 2 Allowances'!$A$2:$X$6,8,FALSE))),'STB Models Tier 2'!O96&lt;2), 'STB Models Tier 2'!O96*$O$2,"")</f>
        <v/>
      </c>
      <c r="P96" s="17" t="str">
        <f>IF(AND(NOT(ISBLANK('STB Models Tier 2'!P96)),OR(ISBLANK('STB Models Tier 2'!S96),'STB Models Tier 2'!S96=0),NOT(ISBLANK(VLOOKUP($G96,'Tier 2 Allowances'!$A$2:$X$6,9,FALSE))),'STB Models Tier 2'!P96&lt;2), 'STB Models Tier 2'!P96*$P$2,"")</f>
        <v/>
      </c>
      <c r="Q96" s="17" t="str">
        <f>IF(AND(NOT(ISBLANK('STB Models Tier 2'!Q96)),NOT(ISBLANK(VLOOKUP($G96,'Tier 2 Allowances'!$A$2:$X$6,10,FALSE))),'STB Models Tier 2'!Q96&lt;2), 'STB Models Tier 2'!Q96*$Q$2,"")</f>
        <v/>
      </c>
      <c r="R96" s="17" t="str">
        <f>IF(AND(NOT(ISBLANK('STB Models Tier 2'!R96)),OR(ISBLANK('STB Models Tier 2'!S96),'STB Models Tier 2'!S96=0),NOT(ISBLANK(VLOOKUP($G96,'Tier 2 Allowances'!$A$2:$X$6,11,FALSE))),'STB Models Tier 2'!R96&lt;2), 'STB Models Tier 2'!R96*$R$2,"")</f>
        <v/>
      </c>
      <c r="S96" s="17" t="str">
        <f>IF(AND(NOT(ISBLANK('STB Models Tier 2'!S96)),NOT(ISBLANK(VLOOKUP($G96,'Tier 2 Allowances'!$A$2:$X$6,12,FALSE))),'STB Models Tier 2'!S96&lt;2), 'STB Models Tier 2'!S96*$S$2,"")</f>
        <v/>
      </c>
      <c r="T96" s="17" t="str">
        <f>IF(AND(NOT(ISBLANK('STB Models Tier 2'!T96)),NOT(ISBLANK(VLOOKUP($G96,'Tier 2 Allowances'!$A$2:$X$6,13,FALSE))),'STB Models Tier 2'!T96&lt;2), 'STB Models Tier 2'!T96*$T$2,"")</f>
        <v/>
      </c>
      <c r="U96" s="17" t="str">
        <f>IF(AND(NOT(ISBLANK('STB Models Tier 2'!U96)),NOT(ISBLANK(VLOOKUP($G96,'Tier 2 Allowances'!$A$2:$X$6,14,FALSE))),'STB Models Tier 2'!U96&lt;2), 'STB Models Tier 2'!U96*$U$2,"")</f>
        <v/>
      </c>
      <c r="V96" s="17" t="str">
        <f>IF(AND(NOT(ISBLANK('STB Models Tier 2'!V96)),NOT(ISBLANK(VLOOKUP($G96,'Tier 2 Allowances'!$A$2:$X$6,15,FALSE))),'STB Models Tier 2'!V96&lt;2), 'STB Models Tier 2'!V96*$V$2,"")</f>
        <v/>
      </c>
      <c r="W96" s="17" t="str">
        <f>IF(AND(NOT(ISBLANK('STB Models Tier 2'!W96)),NOT(ISBLANK(VLOOKUP($G96,'Tier 2 Allowances'!$A$2:$X$6,16,FALSE))),'STB Models Tier 2'!W96&lt;6), 'STB Models Tier 2'!W96*$W$2,"")</f>
        <v/>
      </c>
      <c r="X96" s="17" t="str">
        <f>IF(AND(NOT(ISBLANK('STB Models Tier 2'!X96)),NOT(ISBLANK(VLOOKUP($G96,'Tier 2 Allowances'!$A$2:$X$6,17,FALSE))),'STB Models Tier 2'!X96&lt;2), 'STB Models Tier 2'!X96*$X$2,"")</f>
        <v/>
      </c>
      <c r="Y96" s="17" t="str">
        <f>IF(AND(NOT(ISBLANK('STB Models Tier 2'!Y96)),NOT(ISBLANK(VLOOKUP($G96,'Tier 2 Allowances'!$A$2:$X$6,18,FALSE))),'STB Models Tier 2'!Y96&lt;11), 'STB Models Tier 2'!Y96*$Y$2,"")</f>
        <v/>
      </c>
      <c r="Z96" s="17" t="str">
        <f>IF(AND(NOT(ISBLANK('STB Models Tier 2'!Z96)),NOT(ISBLANK(VLOOKUP($G96,'Tier 2 Allowances'!$A$2:$X$6,19,FALSE))),'STB Models Tier 2'!Z96&lt;11), 'STB Models Tier 2'!Z96*$Z$2,"")</f>
        <v/>
      </c>
      <c r="AA96" s="17" t="str">
        <f>IF(AND(NOT(ISBLANK('STB Models Tier 2'!AA96)),OR(ISBLANK('STB Models Tier 2'!AB96),'STB Models Tier 2'!AB96=0),NOT(ISBLANK(VLOOKUP($G96,'Tier 2 Allowances'!$A$2:$X$6,20,FALSE))),'STB Models Tier 2'!AA96&lt;2), 'STB Models Tier 2'!AA96*$AA$2,"")</f>
        <v/>
      </c>
      <c r="AB96" s="17" t="str">
        <f>IF(AND(NOT(ISBLANK('STB Models Tier 2'!AB96)),NOT(ISBLANK(VLOOKUP($G96,'Tier 2 Allowances'!$A$2:$X$6,21,FALSE))),'STB Models Tier 2'!AB96&lt;2), 'STB Models Tier 2'!AB96*$AB$2,"")</f>
        <v/>
      </c>
      <c r="AC96" s="17" t="str">
        <f>IF(AND(NOT(ISBLANK('STB Models Tier 2'!AC96)),NOT(ISBLANK(VLOOKUP($G96,'Tier 2 Allowances'!$A$2:$X$6,22,FALSE))),'STB Models Tier 2'!AC96&lt;2), 'STB Models Tier 2'!AC96*$AC$2,"")</f>
        <v/>
      </c>
      <c r="AD96" s="17" t="str">
        <f>IF(AND(NOT(ISBLANK('STB Models Tier 2'!AD96)),NOT(ISBLANK(VLOOKUP($G96,'Tier 2 Allowances'!$A$2:$X$6,23,FALSE))),'STB Models Tier 2'!AD96&lt;2), 'STB Models Tier 2'!AD96*$AD$2,"")</f>
        <v/>
      </c>
      <c r="AE96" s="17" t="str">
        <f>IF(AND(NOT(ISBLANK('STB Models Tier 2'!AE96)),NOT(ISBLANK(VLOOKUP($G96,'Tier 2 Allowances'!$A$2:$X$6,24,FALSE))),'STB Models Tier 2'!AE96&lt;2), 'STB Models Tier 2'!AE96*$AE$2,"")</f>
        <v/>
      </c>
      <c r="AF96" s="76" t="str">
        <f>IF(ISBLANK('STB Models Tier 2'!AF96),"",'STB Models Tier 2'!AF96)</f>
        <v/>
      </c>
      <c r="AG96" s="18" t="str">
        <f>IF(ISBLANK('STB Models Tier 2'!AG96),"",'STB Models Tier 2'!AG96)</f>
        <v/>
      </c>
      <c r="AH96" s="18" t="str">
        <f>IF(ISBLANK('STB Models Tier 2'!AH96),"",'STB Models Tier 2'!AH96)</f>
        <v/>
      </c>
      <c r="AI96" s="18" t="str">
        <f>IF(ISBLANK('STB Models Tier 2'!AI96),"",'STB Models Tier 2'!AI96)</f>
        <v/>
      </c>
      <c r="AJ96" s="18" t="str">
        <f>IF(ISBLANK('STB Models Tier 2'!AJ96),"",'STB Models Tier 2'!AJ96)</f>
        <v/>
      </c>
      <c r="AK96" s="18" t="str">
        <f>IF(ISBLANK('STB Models Tier 2'!AK96),"",'STB Models Tier 2'!AK96)</f>
        <v/>
      </c>
      <c r="AP96" s="18" t="str">
        <f>IF(ISBLANK('STB Models Tier 2'!G96),"",(IF(OR(AND(NOT(ISBLANK('STB Models Tier 2'!H96)),ISBLANK('STB Models Tier 2'!AI96)),AND(NOT(ISBLANK('STB Models Tier 2'!I96)),ISBLANK('STB Models Tier 2'!AJ96)),ISBLANK('STB Models Tier 2'!AH96)),"Incomplete",0.365*('STB Models Tier 2'!AG96*AL96+'STB Models Tier 2'!AH96*AM96+'STB Models Tier 2'!AI96*AN96+'STB Models Tier 2'!AJ96*AO96))))</f>
        <v/>
      </c>
      <c r="AQ96" s="17" t="str">
        <f>IF(ISBLANK('STB Models Tier 2'!G96),"",VLOOKUP(G96,'Tier 2 Allowances'!$A$2:$B$6,2,FALSE)+SUM($J96:$AE96))</f>
        <v/>
      </c>
      <c r="AR96" s="76" t="str">
        <f>IF(ISBLANK('STB Models Tier 2'!G96),"",AQ96+'STB Models Tier 2'!AF96)</f>
        <v/>
      </c>
      <c r="AS96" s="76" t="str">
        <f t="shared" si="1"/>
        <v/>
      </c>
      <c r="AT96" s="111" t="str">
        <f>IF(ISBLANK('STB Models Tier 2'!AP96),"",'STB Models Tier 2'!AP96)</f>
        <v/>
      </c>
    </row>
    <row r="97" spans="1:48" ht="16" x14ac:dyDescent="0.2">
      <c r="A97" s="76" t="str">
        <f>IF(ISBLANK('STB Models Tier 2'!A97),"",'STB Models Tier 2'!A97)</f>
        <v/>
      </c>
      <c r="B97" s="17" t="str">
        <f>IF(ISBLANK('STB Models Tier 2'!B97),"",'STB Models Tier 2'!B97)</f>
        <v/>
      </c>
      <c r="C97" s="17" t="str">
        <f>IF(ISBLANK('STB Models Tier 2'!C97),"",'STB Models Tier 2'!C97)</f>
        <v/>
      </c>
      <c r="D97" s="17" t="str">
        <f>IF(ISBLANK('STB Models Tier 2'!D97),"",'STB Models Tier 2'!D97)</f>
        <v/>
      </c>
      <c r="E97" s="17" t="str">
        <f>IF(ISBLANK('STB Models Tier 2'!E97),"",'STB Models Tier 2'!E97)</f>
        <v/>
      </c>
      <c r="F97" s="17" t="str">
        <f>IF(ISBLANK('STB Models Tier 2'!F97),"",'STB Models Tier 2'!F97)</f>
        <v/>
      </c>
      <c r="G97" s="17" t="str">
        <f>IF(ISBLANK('STB Models Tier 2'!G97),"",'STB Models Tier 2'!G97)</f>
        <v/>
      </c>
      <c r="H97" s="17" t="str">
        <f>IF(ISBLANK('STB Models Tier 2'!H97),"",'STB Models Tier 2'!H97)</f>
        <v/>
      </c>
      <c r="I97" s="17" t="str">
        <f>IF(ISBLANK('STB Models Tier 2'!I97),"",'STB Models Tier 2'!I97)</f>
        <v/>
      </c>
      <c r="J97" s="17" t="str">
        <f>IF(AND(NOT(ISBLANK('STB Models Tier 2'!J97)),NOT(ISBLANK(VLOOKUP($G97,'Tier 2 Allowances'!$A$2:$X$6,3,FALSE))),'STB Models Tier 2'!J97&lt;3), 'STB Models Tier 2'!J97*$J$2,"")</f>
        <v/>
      </c>
      <c r="K97" s="17" t="str">
        <f>IF(AND(NOT(ISBLANK('STB Models Tier 2'!K97)),NOT(ISBLANK(VLOOKUP($G97,'Tier 2 Allowances'!$A$2:$X$6,4,FALSE))),'STB Models Tier 2'!K97&lt;3), 'STB Models Tier 2'!K97*$K$2,"")</f>
        <v/>
      </c>
      <c r="L97" s="17" t="str">
        <f>IF(AND(NOT(ISBLANK('STB Models Tier 2'!L97)),NOT(ISBLANK(VLOOKUP($G97,'Tier 2 Allowances'!$A$2:$X$6,5,FALSE))),'STB Models Tier 2'!L97&lt;2), 'STB Models Tier 2'!L97*$L$2,"")</f>
        <v/>
      </c>
      <c r="M97" s="17" t="str">
        <f>IF(AND(NOT(ISBLANK('STB Models Tier 2'!M97)),OR('STB Models Tier 2'!N97=0,ISBLANK('STB Models Tier 2'!N97)),NOT(ISBLANK(VLOOKUP($G97,'Tier 2 Allowances'!$A$2:$X$6,6,FALSE))),'STB Models Tier 2'!M97&lt;2), 'STB Models Tier 2'!M97*$M$2,"")</f>
        <v/>
      </c>
      <c r="N97" s="17"/>
      <c r="O97" s="17" t="str">
        <f>IF(AND(NOT(ISBLANK('STB Models Tier 2'!O97)),NOT(ISBLANK(VLOOKUP($G97,'Tier 2 Allowances'!$A$2:$X$6,8,FALSE))),'STB Models Tier 2'!O97&lt;2), 'STB Models Tier 2'!O97*$O$2,"")</f>
        <v/>
      </c>
      <c r="P97" s="17" t="str">
        <f>IF(AND(NOT(ISBLANK('STB Models Tier 2'!P97)),OR(ISBLANK('STB Models Tier 2'!S97),'STB Models Tier 2'!S97=0),NOT(ISBLANK(VLOOKUP($G97,'Tier 2 Allowances'!$A$2:$X$6,9,FALSE))),'STB Models Tier 2'!P97&lt;2), 'STB Models Tier 2'!P97*$P$2,"")</f>
        <v/>
      </c>
      <c r="Q97" s="17" t="str">
        <f>IF(AND(NOT(ISBLANK('STB Models Tier 2'!Q97)),NOT(ISBLANK(VLOOKUP($G97,'Tier 2 Allowances'!$A$2:$X$6,10,FALSE))),'STB Models Tier 2'!Q97&lt;2), 'STB Models Tier 2'!Q97*$Q$2,"")</f>
        <v/>
      </c>
      <c r="R97" s="17" t="str">
        <f>IF(AND(NOT(ISBLANK('STB Models Tier 2'!R97)),OR(ISBLANK('STB Models Tier 2'!S97),'STB Models Tier 2'!S97=0),NOT(ISBLANK(VLOOKUP($G97,'Tier 2 Allowances'!$A$2:$X$6,11,FALSE))),'STB Models Tier 2'!R97&lt;2), 'STB Models Tier 2'!R97*$R$2,"")</f>
        <v/>
      </c>
      <c r="S97" s="17" t="str">
        <f>IF(AND(NOT(ISBLANK('STB Models Tier 2'!S97)),NOT(ISBLANK(VLOOKUP($G97,'Tier 2 Allowances'!$A$2:$X$6,12,FALSE))),'STB Models Tier 2'!S97&lt;2), 'STB Models Tier 2'!S97*$S$2,"")</f>
        <v/>
      </c>
      <c r="T97" s="17" t="str">
        <f>IF(AND(NOT(ISBLANK('STB Models Tier 2'!T97)),NOT(ISBLANK(VLOOKUP($G97,'Tier 2 Allowances'!$A$2:$X$6,13,FALSE))),'STB Models Tier 2'!T97&lt;2), 'STB Models Tier 2'!T97*$T$2,"")</f>
        <v/>
      </c>
      <c r="U97" s="17" t="str">
        <f>IF(AND(NOT(ISBLANK('STB Models Tier 2'!U97)),NOT(ISBLANK(VLOOKUP($G97,'Tier 2 Allowances'!$A$2:$X$6,14,FALSE))),'STB Models Tier 2'!U97&lt;2), 'STB Models Tier 2'!U97*$U$2,"")</f>
        <v/>
      </c>
      <c r="V97" s="17" t="str">
        <f>IF(AND(NOT(ISBLANK('STB Models Tier 2'!V97)),NOT(ISBLANK(VLOOKUP($G97,'Tier 2 Allowances'!$A$2:$X$6,15,FALSE))),'STB Models Tier 2'!V97&lt;2), 'STB Models Tier 2'!V97*$V$2,"")</f>
        <v/>
      </c>
      <c r="W97" s="17" t="str">
        <f>IF(AND(NOT(ISBLANK('STB Models Tier 2'!W97)),NOT(ISBLANK(VLOOKUP($G97,'Tier 2 Allowances'!$A$2:$X$6,16,FALSE))),'STB Models Tier 2'!W97&lt;6), 'STB Models Tier 2'!W97*$W$2,"")</f>
        <v/>
      </c>
      <c r="X97" s="17" t="str">
        <f>IF(AND(NOT(ISBLANK('STB Models Tier 2'!X97)),NOT(ISBLANK(VLOOKUP($G97,'Tier 2 Allowances'!$A$2:$X$6,17,FALSE))),'STB Models Tier 2'!X97&lt;2), 'STB Models Tier 2'!X97*$X$2,"")</f>
        <v/>
      </c>
      <c r="Y97" s="17" t="str">
        <f>IF(AND(NOT(ISBLANK('STB Models Tier 2'!Y97)),NOT(ISBLANK(VLOOKUP($G97,'Tier 2 Allowances'!$A$2:$X$6,18,FALSE))),'STB Models Tier 2'!Y97&lt;11), 'STB Models Tier 2'!Y97*$Y$2,"")</f>
        <v/>
      </c>
      <c r="Z97" s="17" t="str">
        <f>IF(AND(NOT(ISBLANK('STB Models Tier 2'!Z97)),NOT(ISBLANK(VLOOKUP($G97,'Tier 2 Allowances'!$A$2:$X$6,19,FALSE))),'STB Models Tier 2'!Z97&lt;11), 'STB Models Tier 2'!Z97*$Z$2,"")</f>
        <v/>
      </c>
      <c r="AA97" s="17" t="str">
        <f>IF(AND(NOT(ISBLANK('STB Models Tier 2'!AA97)),OR(ISBLANK('STB Models Tier 2'!AB97),'STB Models Tier 2'!AB97=0),NOT(ISBLANK(VLOOKUP($G97,'Tier 2 Allowances'!$A$2:$X$6,20,FALSE))),'STB Models Tier 2'!AA97&lt;2), 'STB Models Tier 2'!AA97*$AA$2,"")</f>
        <v/>
      </c>
      <c r="AB97" s="17" t="str">
        <f>IF(AND(NOT(ISBLANK('STB Models Tier 2'!AB97)),NOT(ISBLANK(VLOOKUP($G97,'Tier 2 Allowances'!$A$2:$X$6,21,FALSE))),'STB Models Tier 2'!AB97&lt;2), 'STB Models Tier 2'!AB97*$AB$2,"")</f>
        <v/>
      </c>
      <c r="AC97" s="17" t="str">
        <f>IF(AND(NOT(ISBLANK('STB Models Tier 2'!AC97)),NOT(ISBLANK(VLOOKUP($G97,'Tier 2 Allowances'!$A$2:$X$6,22,FALSE))),'STB Models Tier 2'!AC97&lt;2), 'STB Models Tier 2'!AC97*$AC$2,"")</f>
        <v/>
      </c>
      <c r="AD97" s="17" t="str">
        <f>IF(AND(NOT(ISBLANK('STB Models Tier 2'!AD97)),NOT(ISBLANK(VLOOKUP($G97,'Tier 2 Allowances'!$A$2:$X$6,23,FALSE))),'STB Models Tier 2'!AD97&lt;2), 'STB Models Tier 2'!AD97*$AD$2,"")</f>
        <v/>
      </c>
      <c r="AE97" s="17" t="str">
        <f>IF(AND(NOT(ISBLANK('STB Models Tier 2'!AE97)),NOT(ISBLANK(VLOOKUP($G97,'Tier 2 Allowances'!$A$2:$X$6,24,FALSE))),'STB Models Tier 2'!AE97&lt;2), 'STB Models Tier 2'!AE97*$AE$2,"")</f>
        <v/>
      </c>
      <c r="AF97" s="76" t="str">
        <f>IF(ISBLANK('STB Models Tier 2'!AF97),"",'STB Models Tier 2'!AF97)</f>
        <v/>
      </c>
      <c r="AG97" s="18" t="str">
        <f>IF(ISBLANK('STB Models Tier 2'!AG97),"",'STB Models Tier 2'!AG97)</f>
        <v/>
      </c>
      <c r="AH97" s="18" t="str">
        <f>IF(ISBLANK('STB Models Tier 2'!AH97),"",'STB Models Tier 2'!AH97)</f>
        <v/>
      </c>
      <c r="AI97" s="18" t="str">
        <f>IF(ISBLANK('STB Models Tier 2'!AI97),"",'STB Models Tier 2'!AI97)</f>
        <v/>
      </c>
      <c r="AJ97" s="18" t="str">
        <f>IF(ISBLANK('STB Models Tier 2'!AJ97),"",'STB Models Tier 2'!AJ97)</f>
        <v/>
      </c>
      <c r="AK97" s="18" t="str">
        <f>IF(ISBLANK('STB Models Tier 2'!AK97),"",'STB Models Tier 2'!AK97)</f>
        <v/>
      </c>
      <c r="AP97" s="18" t="str">
        <f>IF(ISBLANK('STB Models Tier 2'!G97),"",(IF(OR(AND(NOT(ISBLANK('STB Models Tier 2'!H97)),ISBLANK('STB Models Tier 2'!AI97)),AND(NOT(ISBLANK('STB Models Tier 2'!I97)),ISBLANK('STB Models Tier 2'!AJ97)),ISBLANK('STB Models Tier 2'!AH97)),"Incomplete",0.365*('STB Models Tier 2'!AG97*AL97+'STB Models Tier 2'!AH97*AM97+'STB Models Tier 2'!AI97*AN97+'STB Models Tier 2'!AJ97*AO97))))</f>
        <v/>
      </c>
      <c r="AQ97" s="17" t="str">
        <f>IF(ISBLANK('STB Models Tier 2'!G97),"",VLOOKUP(G97,'Tier 2 Allowances'!$A$2:$B$6,2,FALSE)+SUM($J97:$AE97))</f>
        <v/>
      </c>
      <c r="AR97" s="76" t="str">
        <f>IF(ISBLANK('STB Models Tier 2'!G97),"",AQ97+'STB Models Tier 2'!AF97)</f>
        <v/>
      </c>
      <c r="AS97" s="76" t="str">
        <f t="shared" si="1"/>
        <v/>
      </c>
      <c r="AT97" s="111" t="str">
        <f>IF(ISBLANK('STB Models Tier 2'!AP97),"",'STB Models Tier 2'!AP97)</f>
        <v/>
      </c>
    </row>
    <row r="98" spans="1:48" ht="16" x14ac:dyDescent="0.2">
      <c r="A98" s="76" t="str">
        <f>IF(ISBLANK('STB Models Tier 2'!A98),"",'STB Models Tier 2'!A98)</f>
        <v/>
      </c>
      <c r="B98" s="17" t="str">
        <f>IF(ISBLANK('STB Models Tier 2'!B98),"",'STB Models Tier 2'!B98)</f>
        <v/>
      </c>
      <c r="C98" s="17" t="str">
        <f>IF(ISBLANK('STB Models Tier 2'!C98),"",'STB Models Tier 2'!C98)</f>
        <v/>
      </c>
      <c r="D98" s="17" t="str">
        <f>IF(ISBLANK('STB Models Tier 2'!D98),"",'STB Models Tier 2'!D98)</f>
        <v/>
      </c>
      <c r="E98" s="17" t="str">
        <f>IF(ISBLANK('STB Models Tier 2'!E98),"",'STB Models Tier 2'!E98)</f>
        <v/>
      </c>
      <c r="F98" s="17" t="str">
        <f>IF(ISBLANK('STB Models Tier 2'!F98),"",'STB Models Tier 2'!F98)</f>
        <v/>
      </c>
      <c r="G98" s="17" t="str">
        <f>IF(ISBLANK('STB Models Tier 2'!G98),"",'STB Models Tier 2'!G98)</f>
        <v/>
      </c>
      <c r="H98" s="17" t="str">
        <f>IF(ISBLANK('STB Models Tier 2'!H98),"",'STB Models Tier 2'!H98)</f>
        <v/>
      </c>
      <c r="I98" s="17" t="str">
        <f>IF(ISBLANK('STB Models Tier 2'!I98),"",'STB Models Tier 2'!I98)</f>
        <v/>
      </c>
      <c r="J98" s="17" t="str">
        <f>IF(AND(NOT(ISBLANK('STB Models Tier 2'!J98)),NOT(ISBLANK(VLOOKUP($G98,'Tier 2 Allowances'!$A$2:$X$6,3,FALSE))),'STB Models Tier 2'!J98&lt;3), 'STB Models Tier 2'!J98*$J$2,"")</f>
        <v/>
      </c>
      <c r="K98" s="17" t="str">
        <f>IF(AND(NOT(ISBLANK('STB Models Tier 2'!K98)),NOT(ISBLANK(VLOOKUP($G98,'Tier 2 Allowances'!$A$2:$X$6,4,FALSE))),'STB Models Tier 2'!K98&lt;3), 'STB Models Tier 2'!K98*$K$2,"")</f>
        <v/>
      </c>
      <c r="L98" s="17" t="str">
        <f>IF(AND(NOT(ISBLANK('STB Models Tier 2'!L98)),NOT(ISBLANK(VLOOKUP($G98,'Tier 2 Allowances'!$A$2:$X$6,5,FALSE))),'STB Models Tier 2'!L98&lt;2), 'STB Models Tier 2'!L98*$L$2,"")</f>
        <v/>
      </c>
      <c r="M98" s="17" t="str">
        <f>IF(AND(NOT(ISBLANK('STB Models Tier 2'!M98)),OR('STB Models Tier 2'!N98=0,ISBLANK('STB Models Tier 2'!N98)),NOT(ISBLANK(VLOOKUP($G98,'Tier 2 Allowances'!$A$2:$X$6,6,FALSE))),'STB Models Tier 2'!M98&lt;2), 'STB Models Tier 2'!M98*$M$2,"")</f>
        <v/>
      </c>
      <c r="N98" s="17"/>
      <c r="O98" s="17" t="str">
        <f>IF(AND(NOT(ISBLANK('STB Models Tier 2'!O98)),NOT(ISBLANK(VLOOKUP($G98,'Tier 2 Allowances'!$A$2:$X$6,8,FALSE))),'STB Models Tier 2'!O98&lt;2), 'STB Models Tier 2'!O98*$O$2,"")</f>
        <v/>
      </c>
      <c r="P98" s="17" t="str">
        <f>IF(AND(NOT(ISBLANK('STB Models Tier 2'!P98)),OR(ISBLANK('STB Models Tier 2'!S98),'STB Models Tier 2'!S98=0),NOT(ISBLANK(VLOOKUP($G98,'Tier 2 Allowances'!$A$2:$X$6,9,FALSE))),'STB Models Tier 2'!P98&lt;2), 'STB Models Tier 2'!P98*$P$2,"")</f>
        <v/>
      </c>
      <c r="Q98" s="17" t="str">
        <f>IF(AND(NOT(ISBLANK('STB Models Tier 2'!Q98)),NOT(ISBLANK(VLOOKUP($G98,'Tier 2 Allowances'!$A$2:$X$6,10,FALSE))),'STB Models Tier 2'!Q98&lt;2), 'STB Models Tier 2'!Q98*$Q$2,"")</f>
        <v/>
      </c>
      <c r="R98" s="17" t="str">
        <f>IF(AND(NOT(ISBLANK('STB Models Tier 2'!R98)),OR(ISBLANK('STB Models Tier 2'!S98),'STB Models Tier 2'!S98=0),NOT(ISBLANK(VLOOKUP($G98,'Tier 2 Allowances'!$A$2:$X$6,11,FALSE))),'STB Models Tier 2'!R98&lt;2), 'STB Models Tier 2'!R98*$R$2,"")</f>
        <v/>
      </c>
      <c r="S98" s="17" t="str">
        <f>IF(AND(NOT(ISBLANK('STB Models Tier 2'!S98)),NOT(ISBLANK(VLOOKUP($G98,'Tier 2 Allowances'!$A$2:$X$6,12,FALSE))),'STB Models Tier 2'!S98&lt;2), 'STB Models Tier 2'!S98*$S$2,"")</f>
        <v/>
      </c>
      <c r="T98" s="17" t="str">
        <f>IF(AND(NOT(ISBLANK('STB Models Tier 2'!T98)),NOT(ISBLANK(VLOOKUP($G98,'Tier 2 Allowances'!$A$2:$X$6,13,FALSE))),'STB Models Tier 2'!T98&lt;2), 'STB Models Tier 2'!T98*$T$2,"")</f>
        <v/>
      </c>
      <c r="U98" s="17" t="str">
        <f>IF(AND(NOT(ISBLANK('STB Models Tier 2'!U98)),NOT(ISBLANK(VLOOKUP($G98,'Tier 2 Allowances'!$A$2:$X$6,14,FALSE))),'STB Models Tier 2'!U98&lt;2), 'STB Models Tier 2'!U98*$U$2,"")</f>
        <v/>
      </c>
      <c r="V98" s="17" t="str">
        <f>IF(AND(NOT(ISBLANK('STB Models Tier 2'!V98)),NOT(ISBLANK(VLOOKUP($G98,'Tier 2 Allowances'!$A$2:$X$6,15,FALSE))),'STB Models Tier 2'!V98&lt;2), 'STB Models Tier 2'!V98*$V$2,"")</f>
        <v/>
      </c>
      <c r="W98" s="17" t="str">
        <f>IF(AND(NOT(ISBLANK('STB Models Tier 2'!W98)),NOT(ISBLANK(VLOOKUP($G98,'Tier 2 Allowances'!$A$2:$X$6,16,FALSE))),'STB Models Tier 2'!W98&lt;6), 'STB Models Tier 2'!W98*$W$2,"")</f>
        <v/>
      </c>
      <c r="X98" s="17" t="str">
        <f>IF(AND(NOT(ISBLANK('STB Models Tier 2'!X98)),NOT(ISBLANK(VLOOKUP($G98,'Tier 2 Allowances'!$A$2:$X$6,17,FALSE))),'STB Models Tier 2'!X98&lt;2), 'STB Models Tier 2'!X98*$X$2,"")</f>
        <v/>
      </c>
      <c r="Y98" s="17" t="str">
        <f>IF(AND(NOT(ISBLANK('STB Models Tier 2'!Y98)),NOT(ISBLANK(VLOOKUP($G98,'Tier 2 Allowances'!$A$2:$X$6,18,FALSE))),'STB Models Tier 2'!Y98&lt;11), 'STB Models Tier 2'!Y98*$Y$2,"")</f>
        <v/>
      </c>
      <c r="Z98" s="17" t="str">
        <f>IF(AND(NOT(ISBLANK('STB Models Tier 2'!Z98)),NOT(ISBLANK(VLOOKUP($G98,'Tier 2 Allowances'!$A$2:$X$6,19,FALSE))),'STB Models Tier 2'!Z98&lt;11), 'STB Models Tier 2'!Z98*$Z$2,"")</f>
        <v/>
      </c>
      <c r="AA98" s="17" t="str">
        <f>IF(AND(NOT(ISBLANK('STB Models Tier 2'!AA98)),OR(ISBLANK('STB Models Tier 2'!AB98),'STB Models Tier 2'!AB98=0),NOT(ISBLANK(VLOOKUP($G98,'Tier 2 Allowances'!$A$2:$X$6,20,FALSE))),'STB Models Tier 2'!AA98&lt;2), 'STB Models Tier 2'!AA98*$AA$2,"")</f>
        <v/>
      </c>
      <c r="AB98" s="17" t="str">
        <f>IF(AND(NOT(ISBLANK('STB Models Tier 2'!AB98)),NOT(ISBLANK(VLOOKUP($G98,'Tier 2 Allowances'!$A$2:$X$6,21,FALSE))),'STB Models Tier 2'!AB98&lt;2), 'STB Models Tier 2'!AB98*$AB$2,"")</f>
        <v/>
      </c>
      <c r="AC98" s="17" t="str">
        <f>IF(AND(NOT(ISBLANK('STB Models Tier 2'!AC98)),NOT(ISBLANK(VLOOKUP($G98,'Tier 2 Allowances'!$A$2:$X$6,22,FALSE))),'STB Models Tier 2'!AC98&lt;2), 'STB Models Tier 2'!AC98*$AC$2,"")</f>
        <v/>
      </c>
      <c r="AD98" s="17" t="str">
        <f>IF(AND(NOT(ISBLANK('STB Models Tier 2'!AD98)),NOT(ISBLANK(VLOOKUP($G98,'Tier 2 Allowances'!$A$2:$X$6,23,FALSE))),'STB Models Tier 2'!AD98&lt;2), 'STB Models Tier 2'!AD98*$AD$2,"")</f>
        <v/>
      </c>
      <c r="AE98" s="17" t="str">
        <f>IF(AND(NOT(ISBLANK('STB Models Tier 2'!AE98)),NOT(ISBLANK(VLOOKUP($G98,'Tier 2 Allowances'!$A$2:$X$6,24,FALSE))),'STB Models Tier 2'!AE98&lt;2), 'STB Models Tier 2'!AE98*$AE$2,"")</f>
        <v/>
      </c>
      <c r="AF98" s="76" t="str">
        <f>IF(ISBLANK('STB Models Tier 2'!AF98),"",'STB Models Tier 2'!AF98)</f>
        <v/>
      </c>
      <c r="AG98" s="18" t="str">
        <f>IF(ISBLANK('STB Models Tier 2'!AG98),"",'STB Models Tier 2'!AG98)</f>
        <v/>
      </c>
      <c r="AH98" s="18" t="str">
        <f>IF(ISBLANK('STB Models Tier 2'!AH98),"",'STB Models Tier 2'!AH98)</f>
        <v/>
      </c>
      <c r="AI98" s="18" t="str">
        <f>IF(ISBLANK('STB Models Tier 2'!AI98),"",'STB Models Tier 2'!AI98)</f>
        <v/>
      </c>
      <c r="AJ98" s="18" t="str">
        <f>IF(ISBLANK('STB Models Tier 2'!AJ98),"",'STB Models Tier 2'!AJ98)</f>
        <v/>
      </c>
      <c r="AK98" s="18" t="str">
        <f>IF(ISBLANK('STB Models Tier 2'!AK98),"",'STB Models Tier 2'!AK98)</f>
        <v/>
      </c>
      <c r="AP98" s="18" t="str">
        <f>IF(ISBLANK('STB Models Tier 2'!G98),"",(IF(OR(AND(NOT(ISBLANK('STB Models Tier 2'!H98)),ISBLANK('STB Models Tier 2'!AI98)),AND(NOT(ISBLANK('STB Models Tier 2'!I98)),ISBLANK('STB Models Tier 2'!AJ98)),ISBLANK('STB Models Tier 2'!AH98)),"Incomplete",0.365*('STB Models Tier 2'!AG98*AL98+'STB Models Tier 2'!AH98*AM98+'STB Models Tier 2'!AI98*AN98+'STB Models Tier 2'!AJ98*AO98))))</f>
        <v/>
      </c>
      <c r="AQ98" s="17" t="str">
        <f>IF(ISBLANK('STB Models Tier 2'!G98),"",VLOOKUP(G98,'Tier 2 Allowances'!$A$2:$B$6,2,FALSE)+SUM($J98:$AE98))</f>
        <v/>
      </c>
      <c r="AR98" s="76" t="str">
        <f>IF(ISBLANK('STB Models Tier 2'!G98),"",AQ98+'STB Models Tier 2'!AF98)</f>
        <v/>
      </c>
      <c r="AS98" s="76" t="str">
        <f t="shared" si="1"/>
        <v/>
      </c>
      <c r="AT98" s="111" t="str">
        <f>IF(ISBLANK('STB Models Tier 2'!AP98),"",'STB Models Tier 2'!AP98)</f>
        <v/>
      </c>
    </row>
    <row r="99" spans="1:48" ht="16" x14ac:dyDescent="0.2">
      <c r="A99" s="76" t="str">
        <f>IF(ISBLANK('STB Models Tier 2'!A99),"",'STB Models Tier 2'!A99)</f>
        <v/>
      </c>
      <c r="B99" s="17" t="str">
        <f>IF(ISBLANK('STB Models Tier 2'!B99),"",'STB Models Tier 2'!B99)</f>
        <v/>
      </c>
      <c r="C99" s="17" t="str">
        <f>IF(ISBLANK('STB Models Tier 2'!C99),"",'STB Models Tier 2'!C99)</f>
        <v/>
      </c>
      <c r="D99" s="17" t="str">
        <f>IF(ISBLANK('STB Models Tier 2'!D99),"",'STB Models Tier 2'!D99)</f>
        <v/>
      </c>
      <c r="E99" s="17" t="str">
        <f>IF(ISBLANK('STB Models Tier 2'!E99),"",'STB Models Tier 2'!E99)</f>
        <v/>
      </c>
      <c r="F99" s="17" t="str">
        <f>IF(ISBLANK('STB Models Tier 2'!F99),"",'STB Models Tier 2'!F99)</f>
        <v/>
      </c>
      <c r="G99" s="17" t="str">
        <f>IF(ISBLANK('STB Models Tier 2'!G99),"",'STB Models Tier 2'!G99)</f>
        <v/>
      </c>
      <c r="H99" s="17" t="str">
        <f>IF(ISBLANK('STB Models Tier 2'!H99),"",'STB Models Tier 2'!H99)</f>
        <v/>
      </c>
      <c r="I99" s="17" t="str">
        <f>IF(ISBLANK('STB Models Tier 2'!I99),"",'STB Models Tier 2'!I99)</f>
        <v/>
      </c>
      <c r="J99" s="17" t="str">
        <f>IF(AND(NOT(ISBLANK('STB Models Tier 2'!J99)),NOT(ISBLANK(VLOOKUP($G99,'Tier 2 Allowances'!$A$2:$X$6,3,FALSE))),'STB Models Tier 2'!J99&lt;3), 'STB Models Tier 2'!J99*$J$2,"")</f>
        <v/>
      </c>
      <c r="K99" s="17" t="str">
        <f>IF(AND(NOT(ISBLANK('STB Models Tier 2'!K99)),NOT(ISBLANK(VLOOKUP($G99,'Tier 2 Allowances'!$A$2:$X$6,4,FALSE))),'STB Models Tier 2'!K99&lt;3), 'STB Models Tier 2'!K99*$K$2,"")</f>
        <v/>
      </c>
      <c r="L99" s="17" t="str">
        <f>IF(AND(NOT(ISBLANK('STB Models Tier 2'!L99)),NOT(ISBLANK(VLOOKUP($G99,'Tier 2 Allowances'!$A$2:$X$6,5,FALSE))),'STB Models Tier 2'!L99&lt;2), 'STB Models Tier 2'!L99*$L$2,"")</f>
        <v/>
      </c>
      <c r="M99" s="17" t="str">
        <f>IF(AND(NOT(ISBLANK('STB Models Tier 2'!M99)),OR('STB Models Tier 2'!N99=0,ISBLANK('STB Models Tier 2'!N99)),NOT(ISBLANK(VLOOKUP($G99,'Tier 2 Allowances'!$A$2:$X$6,6,FALSE))),'STB Models Tier 2'!M99&lt;2), 'STB Models Tier 2'!M99*$M$2,"")</f>
        <v/>
      </c>
      <c r="N99" s="17"/>
      <c r="O99" s="17" t="str">
        <f>IF(AND(NOT(ISBLANK('STB Models Tier 2'!O99)),NOT(ISBLANK(VLOOKUP($G99,'Tier 2 Allowances'!$A$2:$X$6,8,FALSE))),'STB Models Tier 2'!O99&lt;2), 'STB Models Tier 2'!O99*$O$2,"")</f>
        <v/>
      </c>
      <c r="P99" s="17" t="str">
        <f>IF(AND(NOT(ISBLANK('STB Models Tier 2'!P99)),OR(ISBLANK('STB Models Tier 2'!S99),'STB Models Tier 2'!S99=0),NOT(ISBLANK(VLOOKUP($G99,'Tier 2 Allowances'!$A$2:$X$6,9,FALSE))),'STB Models Tier 2'!P99&lt;2), 'STB Models Tier 2'!P99*$P$2,"")</f>
        <v/>
      </c>
      <c r="Q99" s="17" t="str">
        <f>IF(AND(NOT(ISBLANK('STB Models Tier 2'!Q99)),NOT(ISBLANK(VLOOKUP($G99,'Tier 2 Allowances'!$A$2:$X$6,10,FALSE))),'STB Models Tier 2'!Q99&lt;2), 'STB Models Tier 2'!Q99*$Q$2,"")</f>
        <v/>
      </c>
      <c r="R99" s="17" t="str">
        <f>IF(AND(NOT(ISBLANK('STB Models Tier 2'!R99)),OR(ISBLANK('STB Models Tier 2'!S99),'STB Models Tier 2'!S99=0),NOT(ISBLANK(VLOOKUP($G99,'Tier 2 Allowances'!$A$2:$X$6,11,FALSE))),'STB Models Tier 2'!R99&lt;2), 'STB Models Tier 2'!R99*$R$2,"")</f>
        <v/>
      </c>
      <c r="S99" s="17" t="str">
        <f>IF(AND(NOT(ISBLANK('STB Models Tier 2'!S99)),NOT(ISBLANK(VLOOKUP($G99,'Tier 2 Allowances'!$A$2:$X$6,12,FALSE))),'STB Models Tier 2'!S99&lt;2), 'STB Models Tier 2'!S99*$S$2,"")</f>
        <v/>
      </c>
      <c r="T99" s="17" t="str">
        <f>IF(AND(NOT(ISBLANK('STB Models Tier 2'!T99)),NOT(ISBLANK(VLOOKUP($G99,'Tier 2 Allowances'!$A$2:$X$6,13,FALSE))),'STB Models Tier 2'!T99&lt;2), 'STB Models Tier 2'!T99*$T$2,"")</f>
        <v/>
      </c>
      <c r="U99" s="17" t="str">
        <f>IF(AND(NOT(ISBLANK('STB Models Tier 2'!U99)),NOT(ISBLANK(VLOOKUP($G99,'Tier 2 Allowances'!$A$2:$X$6,14,FALSE))),'STB Models Tier 2'!U99&lt;2), 'STB Models Tier 2'!U99*$U$2,"")</f>
        <v/>
      </c>
      <c r="V99" s="17" t="str">
        <f>IF(AND(NOT(ISBLANK('STB Models Tier 2'!V99)),NOT(ISBLANK(VLOOKUP($G99,'Tier 2 Allowances'!$A$2:$X$6,15,FALSE))),'STB Models Tier 2'!V99&lt;2), 'STB Models Tier 2'!V99*$V$2,"")</f>
        <v/>
      </c>
      <c r="W99" s="17" t="str">
        <f>IF(AND(NOT(ISBLANK('STB Models Tier 2'!W99)),NOT(ISBLANK(VLOOKUP($G99,'Tier 2 Allowances'!$A$2:$X$6,16,FALSE))),'STB Models Tier 2'!W99&lt;6), 'STB Models Tier 2'!W99*$W$2,"")</f>
        <v/>
      </c>
      <c r="X99" s="17" t="str">
        <f>IF(AND(NOT(ISBLANK('STB Models Tier 2'!X99)),NOT(ISBLANK(VLOOKUP($G99,'Tier 2 Allowances'!$A$2:$X$6,17,FALSE))),'STB Models Tier 2'!X99&lt;2), 'STB Models Tier 2'!X99*$X$2,"")</f>
        <v/>
      </c>
      <c r="Y99" s="17" t="str">
        <f>IF(AND(NOT(ISBLANK('STB Models Tier 2'!Y99)),NOT(ISBLANK(VLOOKUP($G99,'Tier 2 Allowances'!$A$2:$X$6,18,FALSE))),'STB Models Tier 2'!Y99&lt;11), 'STB Models Tier 2'!Y99*$Y$2,"")</f>
        <v/>
      </c>
      <c r="Z99" s="17" t="str">
        <f>IF(AND(NOT(ISBLANK('STB Models Tier 2'!Z99)),NOT(ISBLANK(VLOOKUP($G99,'Tier 2 Allowances'!$A$2:$X$6,19,FALSE))),'STB Models Tier 2'!Z99&lt;11), 'STB Models Tier 2'!Z99*$Z$2,"")</f>
        <v/>
      </c>
      <c r="AA99" s="17" t="str">
        <f>IF(AND(NOT(ISBLANK('STB Models Tier 2'!AA99)),OR(ISBLANK('STB Models Tier 2'!AB99),'STB Models Tier 2'!AB99=0),NOT(ISBLANK(VLOOKUP($G99,'Tier 2 Allowances'!$A$2:$X$6,20,FALSE))),'STB Models Tier 2'!AA99&lt;2), 'STB Models Tier 2'!AA99*$AA$2,"")</f>
        <v/>
      </c>
      <c r="AB99" s="17" t="str">
        <f>IF(AND(NOT(ISBLANK('STB Models Tier 2'!AB99)),NOT(ISBLANK(VLOOKUP($G99,'Tier 2 Allowances'!$A$2:$X$6,21,FALSE))),'STB Models Tier 2'!AB99&lt;2), 'STB Models Tier 2'!AB99*$AB$2,"")</f>
        <v/>
      </c>
      <c r="AC99" s="17" t="str">
        <f>IF(AND(NOT(ISBLANK('STB Models Tier 2'!AC99)),NOT(ISBLANK(VLOOKUP($G99,'Tier 2 Allowances'!$A$2:$X$6,22,FALSE))),'STB Models Tier 2'!AC99&lt;2), 'STB Models Tier 2'!AC99*$AC$2,"")</f>
        <v/>
      </c>
      <c r="AD99" s="17" t="str">
        <f>IF(AND(NOT(ISBLANK('STB Models Tier 2'!AD99)),NOT(ISBLANK(VLOOKUP($G99,'Tier 2 Allowances'!$A$2:$X$6,23,FALSE))),'STB Models Tier 2'!AD99&lt;2), 'STB Models Tier 2'!AD99*$AD$2,"")</f>
        <v/>
      </c>
      <c r="AE99" s="17" t="str">
        <f>IF(AND(NOT(ISBLANK('STB Models Tier 2'!AE99)),NOT(ISBLANK(VLOOKUP($G99,'Tier 2 Allowances'!$A$2:$X$6,24,FALSE))),'STB Models Tier 2'!AE99&lt;2), 'STB Models Tier 2'!AE99*$AE$2,"")</f>
        <v/>
      </c>
      <c r="AF99" s="76" t="str">
        <f>IF(ISBLANK('STB Models Tier 2'!AF99),"",'STB Models Tier 2'!AF99)</f>
        <v/>
      </c>
      <c r="AG99" s="18" t="str">
        <f>IF(ISBLANK('STB Models Tier 2'!AG99),"",'STB Models Tier 2'!AG99)</f>
        <v/>
      </c>
      <c r="AH99" s="18" t="str">
        <f>IF(ISBLANK('STB Models Tier 2'!AH99),"",'STB Models Tier 2'!AH99)</f>
        <v/>
      </c>
      <c r="AI99" s="18" t="str">
        <f>IF(ISBLANK('STB Models Tier 2'!AI99),"",'STB Models Tier 2'!AI99)</f>
        <v/>
      </c>
      <c r="AJ99" s="18" t="str">
        <f>IF(ISBLANK('STB Models Tier 2'!AJ99),"",'STB Models Tier 2'!AJ99)</f>
        <v/>
      </c>
      <c r="AK99" s="18" t="str">
        <f>IF(ISBLANK('STB Models Tier 2'!AK99),"",'STB Models Tier 2'!AK99)</f>
        <v/>
      </c>
      <c r="AP99" s="18" t="str">
        <f>IF(ISBLANK('STB Models Tier 2'!G99),"",(IF(OR(AND(NOT(ISBLANK(H99)),ISBLANK(AI99)),AND(NOT(ISBLANK(I99)),ISBLANK(AJ99)),ISBLANK(AH99)),"Incomplete",0.365*(AG99*(IF(ISBLANK($H99),14,7-(4-$H99)/2))+AH99*(IF(ISBLANK($I99),10,(10-$I99)))+AI99*(IF(ISBLANK($H99),0,7+(4-$H99)/2))+AJ99*I99))))</f>
        <v/>
      </c>
      <c r="AQ99" s="17" t="str">
        <f>IF(ISBLANK('STB Models Tier 2'!G99),"",VLOOKUP(G99,'Tier 2 Allowances'!$A$2:$B$6,2,FALSE)+SUM($J99:$AE99))</f>
        <v/>
      </c>
      <c r="AR99" s="76" t="str">
        <f>IF(ISBLANK('STB Models Tier 2'!G99),"",AQ99+'STB Models Tier 2'!AF99)</f>
        <v/>
      </c>
      <c r="AS99" s="76" t="str">
        <f t="shared" si="1"/>
        <v/>
      </c>
      <c r="AT99" s="111" t="str">
        <f>IF(ISBLANK('STB Models Tier 2'!AP99),"",'STB Models Tier 2'!AP99)</f>
        <v/>
      </c>
    </row>
    <row r="100" spans="1:48" x14ac:dyDescent="0.2">
      <c r="F100" s="14"/>
      <c r="H100" s="82"/>
      <c r="I100" s="82"/>
      <c r="AA100" s="17" t="str">
        <f>IF(AND(NOT(ISBLANK('STB Models Tier 2'!AA100)),OR(ISBLANK('STB Models Tier 2'!AB100),'STB Models Tier 2'!AB100=0),NOT(ISBLANK(VLOOKUP($G100,'Tier 2 Allowances'!$A$2:$X$6,20,FALSE))),'STB Models Tier 2'!AA100&lt;2), 'STB Models Tier 2'!AA100*$AA$2,"")</f>
        <v/>
      </c>
      <c r="AB100" s="17" t="str">
        <f>IF(AND(NOT(ISBLANK('STB Models Tier 2'!AB100)),NOT(ISBLANK(VLOOKUP($G100,'Tier 2 Allowances'!$A$2:$X$6,21,FALSE))),'STB Models Tier 2'!AB100&lt;2), 'STB Models Tier 2'!AB100*$AB$2,"")</f>
        <v/>
      </c>
      <c r="AC100" s="17" t="str">
        <f>IF(AND(NOT(ISBLANK('STB Models Tier 2'!AC100)),NOT(ISBLANK(VLOOKUP($G100,'Tier 2 Allowances'!$A$2:$X$6,22,FALSE))),'STB Models Tier 2'!AC100&lt;2), 'STB Models Tier 2'!AC100*$AC$2,"")</f>
        <v/>
      </c>
      <c r="AD100" s="17" t="str">
        <f>IF(AND(NOT(ISBLANK('STB Models Tier 2'!AD100)),NOT(ISBLANK(VLOOKUP($G100,'Tier 2 Allowances'!$A$2:$X$6,23,FALSE))),'STB Models Tier 2'!AD100&lt;2), 'STB Models Tier 2'!AD100*$AD$2,"")</f>
        <v/>
      </c>
      <c r="AE100" s="17" t="str">
        <f>IF(AND(NOT(ISBLANK('STB Models Tier 2'!AE100)),NOT(ISBLANK(VLOOKUP($G100,'Tier 2 Allowances'!$A$2:$X$6,24,FALSE))),'STB Models Tier 2'!AE100&lt;2), 'STB Models Tier 2'!AE100*$AE$2,"")</f>
        <v/>
      </c>
      <c r="AF100" s="75"/>
      <c r="AH100" s="76"/>
      <c r="AK100" s="16"/>
      <c r="AL100" s="16"/>
      <c r="AM100" s="16"/>
      <c r="AN100" s="16"/>
      <c r="AO100" s="16"/>
      <c r="AP100" s="18" t="str">
        <f t="shared" ref="AP100:AP131" si="2">IF(ISBLANK(G100),"",(IF(OR(AND(NOT(ISBLANK(H100)),ISBLANK(AI100)),AND(NOT(ISBLANK(I100)),ISBLANK(AJ100)),ISBLANK(AH100)),"Incomplete",0.365*(AG100*(IF(ISBLANK($H100),14,7-(4-$H100)/2))+AH100*(IF(ISBLANK($I100),10,(10-$I100)))+AI100*(IF(ISBLANK($H100),0,7+(4-$H100)/2))+AJ100*I100))))</f>
        <v/>
      </c>
      <c r="AQ100" s="17" t="str">
        <f>IF(ISBLANK(G100),"",VLOOKUP(G100,'Tier 2 Allowances'!$A$2:$B$6,2,FALSE)+SUMPRODUCT($J$2:$AE$2,$J100:$AE100))</f>
        <v/>
      </c>
      <c r="AR100" s="76" t="str">
        <f>IF(ISBLANK('STB Models Tier 2'!G100),"",AQ100+'STB Models Tier 2'!AF100)</f>
        <v/>
      </c>
      <c r="AS100" s="76" t="str">
        <f t="shared" si="1"/>
        <v/>
      </c>
    </row>
    <row r="101" spans="1:48" s="135" customFormat="1" x14ac:dyDescent="0.2">
      <c r="A101" s="125"/>
      <c r="B101" s="126"/>
      <c r="C101" s="126"/>
      <c r="D101" s="126"/>
      <c r="E101" s="126"/>
      <c r="F101" s="127"/>
      <c r="G101" s="127"/>
      <c r="H101" s="128"/>
      <c r="I101" s="128"/>
      <c r="J101" s="126"/>
      <c r="K101" s="126"/>
      <c r="L101" s="126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9"/>
      <c r="AG101" s="130"/>
      <c r="AH101" s="131"/>
      <c r="AI101" s="130"/>
      <c r="AJ101" s="130"/>
      <c r="AK101" s="130"/>
      <c r="AL101" s="130"/>
      <c r="AM101" s="130"/>
      <c r="AN101" s="130"/>
      <c r="AO101" s="130"/>
      <c r="AP101" s="132" t="str">
        <f t="shared" si="2"/>
        <v/>
      </c>
      <c r="AQ101" s="125" t="str">
        <f>IF(ISBLANK(G101),"",VLOOKUP(G101,'Tier 2 Allowances'!$A$2:$B$6,2,FALSE)+SUMPRODUCT($J$2:$AE$2,$J101:$AE101))</f>
        <v/>
      </c>
      <c r="AR101" s="131" t="str">
        <f>IF(ISBLANK(G102),"",AQ101+AF101)</f>
        <v/>
      </c>
      <c r="AS101" s="131" t="str">
        <f t="shared" si="1"/>
        <v/>
      </c>
      <c r="AT101" s="133"/>
      <c r="AU101" s="134"/>
      <c r="AV101" s="134"/>
    </row>
    <row r="102" spans="1:48" x14ac:dyDescent="0.2">
      <c r="F102" s="14"/>
      <c r="H102" s="82"/>
      <c r="I102" s="82"/>
      <c r="AF102" s="75"/>
      <c r="AH102" s="76"/>
      <c r="AK102" s="16"/>
      <c r="AL102" s="16"/>
      <c r="AM102" s="16"/>
      <c r="AN102" s="16"/>
      <c r="AO102" s="16"/>
      <c r="AP102" s="18" t="str">
        <f t="shared" si="2"/>
        <v/>
      </c>
      <c r="AQ102" s="17" t="str">
        <f>IF(ISBLANK(G102),"",VLOOKUP(G102,'Tier 2 Allowances'!$A$2:$B$6,2,FALSE)+SUMPRODUCT($J$2:$AE$2,$J102:$AE102))</f>
        <v/>
      </c>
      <c r="AR102" s="76" t="str">
        <f>IF(ISBLANK(G103),"",AQ102+AF102)</f>
        <v/>
      </c>
      <c r="AS102" s="76" t="str">
        <f t="shared" si="1"/>
        <v/>
      </c>
    </row>
    <row r="103" spans="1:48" x14ac:dyDescent="0.2">
      <c r="F103" s="14"/>
      <c r="H103" s="82"/>
      <c r="I103" s="82"/>
      <c r="AF103" s="75"/>
      <c r="AH103" s="76"/>
      <c r="AK103" s="16"/>
      <c r="AL103" s="16"/>
      <c r="AM103" s="16"/>
      <c r="AN103" s="16"/>
      <c r="AO103" s="16"/>
      <c r="AP103" s="18" t="str">
        <f t="shared" si="2"/>
        <v/>
      </c>
      <c r="AQ103" s="17" t="str">
        <f>IF(ISBLANK(G103),"",VLOOKUP(G103,'Tier 2 Allowances'!$A$2:$B$6,2,FALSE)+SUMPRODUCT($J$2:$AE$2,$J103:$AE103))</f>
        <v/>
      </c>
      <c r="AR103" s="76" t="str">
        <f>IF(ISBLANK(G104),"",AQ103+AF103)</f>
        <v/>
      </c>
      <c r="AS103" s="76" t="str">
        <f t="shared" ref="AS103" si="3">IF(OR(AP103="",AP103=0,AK103="",AK103=0),"",IF(AK103&lt;=AR103,"Yes","No"))</f>
        <v/>
      </c>
    </row>
    <row r="104" spans="1:48" x14ac:dyDescent="0.2">
      <c r="F104" s="14"/>
      <c r="H104" s="82"/>
      <c r="I104" s="82"/>
      <c r="AH104" s="76"/>
      <c r="AP104" s="18" t="str">
        <f t="shared" si="2"/>
        <v/>
      </c>
      <c r="AQ104" s="17" t="str">
        <f>IF(ISBLANK(G104),"",VLOOKUP(G104,'Tier 2 Allowances'!$A$2:$B$6,2,FALSE)+SUMPRODUCT($J$2:$AE$2,$J104:$AE104))</f>
        <v/>
      </c>
    </row>
    <row r="105" spans="1:48" x14ac:dyDescent="0.2">
      <c r="AH105" s="76"/>
      <c r="AP105" s="18" t="str">
        <f t="shared" si="2"/>
        <v/>
      </c>
      <c r="AQ105" s="17" t="str">
        <f>IF(ISBLANK(G105),"",VLOOKUP(G105,'Tier 2 Allowances'!$A$2:$B$6,2,FALSE)+SUMPRODUCT($J$2:$AE$2,$J105:$AE105))</f>
        <v/>
      </c>
    </row>
    <row r="106" spans="1:48" x14ac:dyDescent="0.2">
      <c r="AH106" s="76"/>
      <c r="AP106" s="18" t="str">
        <f t="shared" si="2"/>
        <v/>
      </c>
      <c r="AQ106" s="17" t="str">
        <f>IF(ISBLANK(G106),"",VLOOKUP(G106,'Tier 2 Allowances'!$A$2:$B$6,2,FALSE)+SUMPRODUCT($J$2:$AE$2,$J106:$AE106))</f>
        <v/>
      </c>
    </row>
    <row r="107" spans="1:48" x14ac:dyDescent="0.2">
      <c r="AH107" s="76"/>
      <c r="AP107" s="18" t="str">
        <f t="shared" si="2"/>
        <v/>
      </c>
      <c r="AQ107" s="17" t="str">
        <f>IF(ISBLANK(G107),"",VLOOKUP(G107,'Tier 2 Allowances'!$A$2:$B$6,2,FALSE)+SUMPRODUCT($J$2:$AE$2,$J107:$AE107))</f>
        <v/>
      </c>
    </row>
    <row r="108" spans="1:48" x14ac:dyDescent="0.2">
      <c r="AH108" s="76"/>
      <c r="AP108" s="18" t="str">
        <f t="shared" si="2"/>
        <v/>
      </c>
      <c r="AQ108" s="17" t="str">
        <f>IF(ISBLANK(G108),"",VLOOKUP(G108,'Tier 2 Allowances'!$A$2:$B$6,2,FALSE)+SUMPRODUCT($J$2:$AE$2,$J108:$AE108))</f>
        <v/>
      </c>
    </row>
    <row r="109" spans="1:48" x14ac:dyDescent="0.2">
      <c r="AP109" s="18" t="str">
        <f t="shared" si="2"/>
        <v/>
      </c>
      <c r="AQ109" s="17" t="str">
        <f>IF(ISBLANK(G109),"",VLOOKUP(G109,'Tier 2 Allowances'!$A$2:$B$6,2,FALSE)+SUMPRODUCT($J$2:$AE$2,$J109:$AE109))</f>
        <v/>
      </c>
    </row>
    <row r="110" spans="1:48" x14ac:dyDescent="0.2">
      <c r="AP110" s="18" t="str">
        <f t="shared" si="2"/>
        <v/>
      </c>
      <c r="AQ110" s="17" t="str">
        <f>IF(ISBLANK(G110),"",VLOOKUP(G110,'Tier 2 Allowances'!$A$2:$B$6,2,FALSE)+SUMPRODUCT($J$2:$AE$2,$J110:$AE110))</f>
        <v/>
      </c>
    </row>
    <row r="111" spans="1:48" x14ac:dyDescent="0.2">
      <c r="AP111" s="18" t="str">
        <f t="shared" si="2"/>
        <v/>
      </c>
      <c r="AQ111" s="17" t="str">
        <f>IF(ISBLANK(G111),"",VLOOKUP(G111,'Tier 2 Allowances'!$A$2:$B$6,2,FALSE)+SUMPRODUCT($J$2:$AE$2,$J111:$AE111))</f>
        <v/>
      </c>
    </row>
    <row r="112" spans="1:48" x14ac:dyDescent="0.2">
      <c r="AP112" s="18" t="str">
        <f t="shared" si="2"/>
        <v/>
      </c>
      <c r="AQ112" s="17" t="str">
        <f>IF(ISBLANK(G112),"",VLOOKUP(G112,'Tier 2 Allowances'!$A$2:$B$6,2,FALSE)+SUMPRODUCT($J$2:$AE$2,$J112:$AE112))</f>
        <v/>
      </c>
    </row>
    <row r="113" spans="42:43" x14ac:dyDescent="0.2">
      <c r="AP113" s="18" t="str">
        <f t="shared" si="2"/>
        <v/>
      </c>
      <c r="AQ113" s="17" t="str">
        <f>IF(ISBLANK(G113),"",VLOOKUP(G113,'Tier 2 Allowances'!$A$2:$B$6,2,FALSE)+SUMPRODUCT($J$2:$AE$2,$J113:$AE113))</f>
        <v/>
      </c>
    </row>
    <row r="114" spans="42:43" x14ac:dyDescent="0.2">
      <c r="AP114" s="18" t="str">
        <f t="shared" si="2"/>
        <v/>
      </c>
      <c r="AQ114" s="17" t="str">
        <f>IF(ISBLANK(G114),"",VLOOKUP(G114,'Tier 2 Allowances'!$A$2:$B$6,2,FALSE)+SUMPRODUCT($J$2:$AE$2,$J114:$AE114))</f>
        <v/>
      </c>
    </row>
    <row r="115" spans="42:43" x14ac:dyDescent="0.2">
      <c r="AP115" s="18" t="str">
        <f t="shared" si="2"/>
        <v/>
      </c>
      <c r="AQ115" s="17" t="str">
        <f>IF(ISBLANK(G115),"",VLOOKUP(G115,'Tier 2 Allowances'!$A$2:$B$6,2,FALSE)+SUMPRODUCT($J$2:$AE$2,$J115:$AE115))</f>
        <v/>
      </c>
    </row>
    <row r="116" spans="42:43" x14ac:dyDescent="0.2">
      <c r="AP116" s="18" t="str">
        <f t="shared" si="2"/>
        <v/>
      </c>
      <c r="AQ116" s="17" t="str">
        <f>IF(ISBLANK(G116),"",VLOOKUP(G116,'Tier 2 Allowances'!$A$2:$B$6,2,FALSE)+SUMPRODUCT($J$2:$AE$2,$J116:$AE116))</f>
        <v/>
      </c>
    </row>
    <row r="117" spans="42:43" x14ac:dyDescent="0.2">
      <c r="AP117" s="18" t="str">
        <f t="shared" si="2"/>
        <v/>
      </c>
      <c r="AQ117" s="17" t="str">
        <f>IF(ISBLANK(G117),"",VLOOKUP(G117,'Tier 2 Allowances'!$A$2:$B$6,2,FALSE)+SUMPRODUCT($J$2:$AE$2,$J117:$AE117))</f>
        <v/>
      </c>
    </row>
    <row r="118" spans="42:43" x14ac:dyDescent="0.2">
      <c r="AP118" s="18" t="str">
        <f t="shared" si="2"/>
        <v/>
      </c>
      <c r="AQ118" s="17" t="str">
        <f>IF(ISBLANK(G118),"",VLOOKUP(G118,'Tier 2 Allowances'!$A$2:$B$6,2,FALSE)+SUMPRODUCT($J$2:$AE$2,$J118:$AE118))</f>
        <v/>
      </c>
    </row>
    <row r="119" spans="42:43" x14ac:dyDescent="0.2">
      <c r="AP119" s="18" t="str">
        <f t="shared" si="2"/>
        <v/>
      </c>
      <c r="AQ119" s="17" t="str">
        <f>IF(ISBLANK(G119),"",VLOOKUP(G119,'Tier 2 Allowances'!$A$2:$B$6,2,FALSE)+SUMPRODUCT($J$2:$AE$2,$J119:$AE119))</f>
        <v/>
      </c>
    </row>
    <row r="120" spans="42:43" x14ac:dyDescent="0.2">
      <c r="AP120" s="18" t="str">
        <f t="shared" si="2"/>
        <v/>
      </c>
      <c r="AQ120" s="17" t="str">
        <f>IF(ISBLANK(G120),"",VLOOKUP(G120,'Tier 2 Allowances'!$A$2:$B$6,2,FALSE)+SUMPRODUCT($J$2:$AE$2,$J120:$AE120))</f>
        <v/>
      </c>
    </row>
    <row r="121" spans="42:43" x14ac:dyDescent="0.2">
      <c r="AP121" s="18" t="str">
        <f t="shared" si="2"/>
        <v/>
      </c>
      <c r="AQ121" s="17" t="str">
        <f>IF(ISBLANK(G121),"",VLOOKUP(G121,'Tier 2 Allowances'!$A$2:$B$6,2,FALSE)+SUMPRODUCT($J$2:$AE$2,$J121:$AE121))</f>
        <v/>
      </c>
    </row>
    <row r="122" spans="42:43" x14ac:dyDescent="0.2">
      <c r="AP122" s="18" t="str">
        <f t="shared" si="2"/>
        <v/>
      </c>
      <c r="AQ122" s="17" t="str">
        <f>IF(ISBLANK(G122),"",VLOOKUP(G122,'Tier 2 Allowances'!$A$2:$B$6,2,FALSE)+SUMPRODUCT($J$2:$AE$2,$J122:$AE122))</f>
        <v/>
      </c>
    </row>
    <row r="123" spans="42:43" x14ac:dyDescent="0.2">
      <c r="AP123" s="18" t="str">
        <f t="shared" si="2"/>
        <v/>
      </c>
      <c r="AQ123" s="17" t="str">
        <f>IF(ISBLANK(G123),"",VLOOKUP(G123,'Tier 2 Allowances'!$A$2:$B$6,2,FALSE)+SUMPRODUCT($J$2:$AE$2,$J123:$AE123))</f>
        <v/>
      </c>
    </row>
    <row r="124" spans="42:43" x14ac:dyDescent="0.2">
      <c r="AP124" s="18" t="str">
        <f t="shared" si="2"/>
        <v/>
      </c>
      <c r="AQ124" s="17" t="str">
        <f>IF(ISBLANK(G124),"",VLOOKUP(G124,'Tier 2 Allowances'!$A$2:$B$6,2,FALSE)+SUMPRODUCT($J$2:$AE$2,$J124:$AE124))</f>
        <v/>
      </c>
    </row>
    <row r="125" spans="42:43" x14ac:dyDescent="0.2">
      <c r="AP125" s="18" t="str">
        <f t="shared" si="2"/>
        <v/>
      </c>
      <c r="AQ125" s="17" t="str">
        <f>IF(ISBLANK(G125),"",VLOOKUP(G125,'Tier 2 Allowances'!$A$2:$B$6,2,FALSE)+SUMPRODUCT($J$2:$AE$2,$J125:$AE125))</f>
        <v/>
      </c>
    </row>
    <row r="126" spans="42:43" x14ac:dyDescent="0.2">
      <c r="AP126" s="18" t="str">
        <f t="shared" si="2"/>
        <v/>
      </c>
      <c r="AQ126" s="17" t="str">
        <f>IF(ISBLANK(G126),"",VLOOKUP(G126,'Tier 2 Allowances'!$A$2:$B$6,2,FALSE)+SUMPRODUCT($J$2:$AE$2,$J126:$AE126))</f>
        <v/>
      </c>
    </row>
    <row r="127" spans="42:43" x14ac:dyDescent="0.2">
      <c r="AP127" s="18" t="str">
        <f t="shared" si="2"/>
        <v/>
      </c>
      <c r="AQ127" s="17" t="str">
        <f>IF(ISBLANK(G127),"",VLOOKUP(G127,'Tier 2 Allowances'!$A$2:$B$6,2,FALSE)+SUMPRODUCT($J$2:$AE$2,$J127:$AE127))</f>
        <v/>
      </c>
    </row>
    <row r="128" spans="42:43" x14ac:dyDescent="0.2">
      <c r="AP128" s="18" t="str">
        <f t="shared" si="2"/>
        <v/>
      </c>
      <c r="AQ128" s="17" t="str">
        <f>IF(ISBLANK(G128),"",VLOOKUP(G128,'Tier 2 Allowances'!$A$2:$B$6,2,FALSE)+SUMPRODUCT($J$2:$AE$2,$J128:$AE128))</f>
        <v/>
      </c>
    </row>
    <row r="129" spans="42:43" x14ac:dyDescent="0.2">
      <c r="AP129" s="18" t="str">
        <f t="shared" si="2"/>
        <v/>
      </c>
      <c r="AQ129" s="17" t="str">
        <f>IF(ISBLANK(G129),"",VLOOKUP(G129,'Tier 2 Allowances'!$A$2:$B$6,2,FALSE)+SUMPRODUCT($J$2:$AE$2,$J129:$AE129))</f>
        <v/>
      </c>
    </row>
    <row r="130" spans="42:43" x14ac:dyDescent="0.2">
      <c r="AP130" s="18" t="str">
        <f t="shared" si="2"/>
        <v/>
      </c>
      <c r="AQ130" s="17" t="str">
        <f>IF(ISBLANK(G130),"",VLOOKUP(G130,'Tier 2 Allowances'!$A$2:$B$6,2,FALSE)+SUMPRODUCT($J$2:$AE$2,$J130:$AE130))</f>
        <v/>
      </c>
    </row>
    <row r="131" spans="42:43" x14ac:dyDescent="0.2">
      <c r="AP131" s="18" t="str">
        <f t="shared" si="2"/>
        <v/>
      </c>
      <c r="AQ131" s="17" t="str">
        <f>IF(ISBLANK(G131),"",VLOOKUP(G131,'Tier 2 Allowances'!$A$2:$B$6,2,FALSE)+SUMPRODUCT($J$2:$AE$2,$J131:$AE131))</f>
        <v/>
      </c>
    </row>
    <row r="132" spans="42:43" x14ac:dyDescent="0.2">
      <c r="AP132" s="18" t="str">
        <f t="shared" ref="AP132:AP163" si="4">IF(ISBLANK(G132),"",(IF(OR(AND(NOT(ISBLANK(H132)),ISBLANK(AI132)),AND(NOT(ISBLANK(I132)),ISBLANK(AJ132)),ISBLANK(AH132)),"Incomplete",0.365*(AG132*(IF(ISBLANK($H132),14,7-(4-$H132)/2))+AH132*(IF(ISBLANK($I132),10,(10-$I132)))+AI132*(IF(ISBLANK($H132),0,7+(4-$H132)/2))+AJ132*I132))))</f>
        <v/>
      </c>
      <c r="AQ132" s="17" t="str">
        <f>IF(ISBLANK(G132),"",VLOOKUP(G132,'Tier 2 Allowances'!$A$2:$B$6,2,FALSE)+SUMPRODUCT($J$2:$AE$2,$J132:$AE132))</f>
        <v/>
      </c>
    </row>
    <row r="133" spans="42:43" x14ac:dyDescent="0.2">
      <c r="AP133" s="18" t="str">
        <f t="shared" si="4"/>
        <v/>
      </c>
      <c r="AQ133" s="17" t="str">
        <f>IF(ISBLANK(G133),"",VLOOKUP(G133,'Tier 2 Allowances'!$A$2:$B$6,2,FALSE)+SUMPRODUCT($J$2:$AE$2,$J133:$AE133))</f>
        <v/>
      </c>
    </row>
    <row r="134" spans="42:43" x14ac:dyDescent="0.2">
      <c r="AP134" s="18" t="str">
        <f t="shared" si="4"/>
        <v/>
      </c>
      <c r="AQ134" s="17" t="str">
        <f>IF(ISBLANK(G134),"",VLOOKUP(G134,'Tier 2 Allowances'!$A$2:$B$6,2,FALSE)+SUMPRODUCT($J$2:$AE$2,$J134:$AE134))</f>
        <v/>
      </c>
    </row>
    <row r="135" spans="42:43" x14ac:dyDescent="0.2">
      <c r="AP135" s="18" t="str">
        <f t="shared" si="4"/>
        <v/>
      </c>
      <c r="AQ135" s="17" t="str">
        <f>IF(ISBLANK(G135),"",VLOOKUP(G135,'Tier 2 Allowances'!$A$2:$B$6,2,FALSE)+SUMPRODUCT($J$2:$AE$2,$J135:$AE135))</f>
        <v/>
      </c>
    </row>
    <row r="136" spans="42:43" x14ac:dyDescent="0.2">
      <c r="AP136" s="18" t="str">
        <f t="shared" si="4"/>
        <v/>
      </c>
      <c r="AQ136" s="17" t="str">
        <f>IF(ISBLANK(G136),"",VLOOKUP(G136,'Tier 2 Allowances'!$A$2:$B$6,2,FALSE)+SUMPRODUCT($J$2:$AE$2,$J136:$AE136))</f>
        <v/>
      </c>
    </row>
    <row r="137" spans="42:43" x14ac:dyDescent="0.2">
      <c r="AP137" s="18" t="str">
        <f t="shared" si="4"/>
        <v/>
      </c>
      <c r="AQ137" s="17" t="str">
        <f>IF(ISBLANK(G137),"",VLOOKUP(G137,'Tier 2 Allowances'!$A$2:$B$6,2,FALSE)+SUMPRODUCT($J$2:$AE$2,$J137:$AE137))</f>
        <v/>
      </c>
    </row>
    <row r="138" spans="42:43" x14ac:dyDescent="0.2">
      <c r="AP138" s="18" t="str">
        <f t="shared" si="4"/>
        <v/>
      </c>
      <c r="AQ138" s="17" t="str">
        <f>IF(ISBLANK(G138),"",VLOOKUP(G138,'Tier 2 Allowances'!$A$2:$B$6,2,FALSE)+SUMPRODUCT($J$2:$AE$2,$J138:$AE138))</f>
        <v/>
      </c>
    </row>
    <row r="139" spans="42:43" x14ac:dyDescent="0.2">
      <c r="AP139" s="18" t="str">
        <f t="shared" si="4"/>
        <v/>
      </c>
      <c r="AQ139" s="17" t="str">
        <f>IF(ISBLANK(G139),"",VLOOKUP(G139,'Tier 2 Allowances'!$A$2:$B$6,2,FALSE)+SUMPRODUCT($J$2:$AE$2,$J139:$AE139))</f>
        <v/>
      </c>
    </row>
    <row r="140" spans="42:43" x14ac:dyDescent="0.2">
      <c r="AP140" s="18" t="str">
        <f t="shared" si="4"/>
        <v/>
      </c>
      <c r="AQ140" s="17" t="str">
        <f>IF(ISBLANK(G140),"",VLOOKUP(G140,'Tier 2 Allowances'!$A$2:$B$6,2,FALSE)+SUMPRODUCT($J$2:$AE$2,$J140:$AE140))</f>
        <v/>
      </c>
    </row>
    <row r="141" spans="42:43" x14ac:dyDescent="0.2">
      <c r="AP141" s="18" t="str">
        <f t="shared" si="4"/>
        <v/>
      </c>
      <c r="AQ141" s="17" t="str">
        <f>IF(ISBLANK(G141),"",VLOOKUP(G141,'Tier 2 Allowances'!$A$2:$B$6,2,FALSE)+SUMPRODUCT($J$2:$AE$2,$J141:$AE141))</f>
        <v/>
      </c>
    </row>
    <row r="142" spans="42:43" x14ac:dyDescent="0.2">
      <c r="AP142" s="18" t="str">
        <f t="shared" si="4"/>
        <v/>
      </c>
      <c r="AQ142" s="17" t="str">
        <f>IF(ISBLANK(G142),"",VLOOKUP(G142,'Tier 2 Allowances'!$A$2:$B$6,2,FALSE)+SUMPRODUCT($J$2:$AE$2,$J142:$AE142))</f>
        <v/>
      </c>
    </row>
    <row r="143" spans="42:43" x14ac:dyDescent="0.2">
      <c r="AP143" s="18" t="str">
        <f t="shared" si="4"/>
        <v/>
      </c>
      <c r="AQ143" s="17" t="str">
        <f>IF(ISBLANK(G143),"",VLOOKUP(G143,'Tier 2 Allowances'!$A$2:$B$6,2,FALSE)+SUMPRODUCT($J$2:$AE$2,$J143:$AE143))</f>
        <v/>
      </c>
    </row>
    <row r="144" spans="42:43" x14ac:dyDescent="0.2">
      <c r="AP144" s="18" t="str">
        <f t="shared" si="4"/>
        <v/>
      </c>
      <c r="AQ144" s="17" t="str">
        <f>IF(ISBLANK(G144),"",VLOOKUP(G144,'Tier 2 Allowances'!$A$2:$B$6,2,FALSE)+SUMPRODUCT($J$2:$AE$2,$J144:$AE144))</f>
        <v/>
      </c>
    </row>
    <row r="145" spans="42:43" x14ac:dyDescent="0.2">
      <c r="AP145" s="18" t="str">
        <f t="shared" si="4"/>
        <v/>
      </c>
      <c r="AQ145" s="17" t="str">
        <f>IF(ISBLANK(G145),"",VLOOKUP(G145,'Tier 2 Allowances'!$A$2:$B$6,2,FALSE)+SUMPRODUCT($J$2:$AE$2,$J145:$AE145))</f>
        <v/>
      </c>
    </row>
    <row r="146" spans="42:43" x14ac:dyDescent="0.2">
      <c r="AP146" s="18" t="str">
        <f t="shared" si="4"/>
        <v/>
      </c>
      <c r="AQ146" s="17" t="str">
        <f>IF(ISBLANK(G146),"",VLOOKUP(G146,'Tier 2 Allowances'!$A$2:$B$6,2,FALSE)+SUMPRODUCT($J$2:$AE$2,$J146:$AE146))</f>
        <v/>
      </c>
    </row>
    <row r="147" spans="42:43" x14ac:dyDescent="0.2">
      <c r="AP147" s="18" t="str">
        <f t="shared" si="4"/>
        <v/>
      </c>
      <c r="AQ147" s="17" t="str">
        <f>IF(ISBLANK(G147),"",VLOOKUP(G147,'Tier 2 Allowances'!$A$2:$B$6,2,FALSE)+SUMPRODUCT($J$2:$AE$2,$J147:$AE147))</f>
        <v/>
      </c>
    </row>
    <row r="148" spans="42:43" x14ac:dyDescent="0.2">
      <c r="AP148" s="18" t="str">
        <f t="shared" si="4"/>
        <v/>
      </c>
      <c r="AQ148" s="17" t="str">
        <f>IF(ISBLANK(G148),"",VLOOKUP(G148,'Tier 2 Allowances'!$A$2:$B$6,2,FALSE)+SUMPRODUCT($J$2:$AE$2,$J148:$AE148))</f>
        <v/>
      </c>
    </row>
    <row r="149" spans="42:43" x14ac:dyDescent="0.2">
      <c r="AP149" s="18" t="str">
        <f t="shared" si="4"/>
        <v/>
      </c>
      <c r="AQ149" s="17" t="str">
        <f>IF(ISBLANK(G149),"",VLOOKUP(G149,'Tier 2 Allowances'!$A$2:$B$6,2,FALSE)+SUMPRODUCT($J$2:$AE$2,$J149:$AE149))</f>
        <v/>
      </c>
    </row>
    <row r="150" spans="42:43" x14ac:dyDescent="0.2">
      <c r="AP150" s="18" t="str">
        <f t="shared" si="4"/>
        <v/>
      </c>
      <c r="AQ150" s="17" t="str">
        <f>IF(ISBLANK(G150),"",VLOOKUP(G150,'Tier 2 Allowances'!$A$2:$B$6,2,FALSE)+SUMPRODUCT($J$2:$AE$2,$J150:$AE150))</f>
        <v/>
      </c>
    </row>
    <row r="151" spans="42:43" x14ac:dyDescent="0.2">
      <c r="AP151" s="18" t="str">
        <f t="shared" si="4"/>
        <v/>
      </c>
      <c r="AQ151" s="17" t="str">
        <f>IF(ISBLANK(G151),"",VLOOKUP(G151,'Tier 2 Allowances'!$A$2:$B$6,2,FALSE)+SUMPRODUCT($J$2:$AE$2,$J151:$AE151))</f>
        <v/>
      </c>
    </row>
    <row r="152" spans="42:43" x14ac:dyDescent="0.2">
      <c r="AP152" s="18" t="str">
        <f t="shared" si="4"/>
        <v/>
      </c>
      <c r="AQ152" s="17" t="str">
        <f>IF(ISBLANK(G152),"",VLOOKUP(G152,'Tier 2 Allowances'!$A$2:$B$6,2,FALSE)+SUMPRODUCT($J$2:$AE$2,$J152:$AE152))</f>
        <v/>
      </c>
    </row>
    <row r="153" spans="42:43" x14ac:dyDescent="0.2">
      <c r="AP153" s="18" t="str">
        <f t="shared" si="4"/>
        <v/>
      </c>
      <c r="AQ153" s="17" t="str">
        <f>IF(ISBLANK(G153),"",VLOOKUP(G153,'Tier 2 Allowances'!$A$2:$B$6,2,FALSE)+SUMPRODUCT($J$2:$AE$2,$J153:$AE153))</f>
        <v/>
      </c>
    </row>
    <row r="154" spans="42:43" x14ac:dyDescent="0.2">
      <c r="AP154" s="18" t="str">
        <f t="shared" si="4"/>
        <v/>
      </c>
      <c r="AQ154" s="17" t="str">
        <f>IF(ISBLANK(G154),"",VLOOKUP(G154,'Tier 2 Allowances'!$A$2:$B$6,2,FALSE)+SUMPRODUCT($J$2:$AE$2,$J154:$AE154))</f>
        <v/>
      </c>
    </row>
    <row r="155" spans="42:43" x14ac:dyDescent="0.2">
      <c r="AP155" s="18" t="str">
        <f t="shared" si="4"/>
        <v/>
      </c>
      <c r="AQ155" s="17" t="str">
        <f>IF(ISBLANK(G155),"",VLOOKUP(G155,'Tier 2 Allowances'!$A$2:$B$6,2,FALSE)+SUMPRODUCT($J$2:$AE$2,$J155:$AE155))</f>
        <v/>
      </c>
    </row>
    <row r="156" spans="42:43" x14ac:dyDescent="0.2">
      <c r="AP156" s="18" t="str">
        <f t="shared" si="4"/>
        <v/>
      </c>
      <c r="AQ156" s="17" t="str">
        <f>IF(ISBLANK(G156),"",VLOOKUP(G156,'Tier 2 Allowances'!$A$2:$B$6,2,FALSE)+SUMPRODUCT($J$2:$AE$2,$J156:$AE156))</f>
        <v/>
      </c>
    </row>
    <row r="157" spans="42:43" x14ac:dyDescent="0.2">
      <c r="AP157" s="18" t="str">
        <f t="shared" si="4"/>
        <v/>
      </c>
      <c r="AQ157" s="17" t="str">
        <f>IF(ISBLANK(G157),"",VLOOKUP(G157,'Tier 2 Allowances'!$A$2:$B$6,2,FALSE)+SUMPRODUCT($J$2:$AE$2,$J157:$AE157))</f>
        <v/>
      </c>
    </row>
    <row r="158" spans="42:43" x14ac:dyDescent="0.2">
      <c r="AP158" s="18" t="str">
        <f t="shared" si="4"/>
        <v/>
      </c>
      <c r="AQ158" s="17" t="str">
        <f>IF(ISBLANK(G158),"",VLOOKUP(G158,'Tier 2 Allowances'!$A$2:$B$6,2,FALSE)+SUMPRODUCT($J$2:$AE$2,$J158:$AE158))</f>
        <v/>
      </c>
    </row>
    <row r="159" spans="42:43" x14ac:dyDescent="0.2">
      <c r="AP159" s="18" t="str">
        <f t="shared" si="4"/>
        <v/>
      </c>
      <c r="AQ159" s="17" t="str">
        <f>IF(ISBLANK(G159),"",VLOOKUP(G159,'Tier 2 Allowances'!$A$2:$B$6,2,FALSE)+SUMPRODUCT($J$2:$AE$2,$J159:$AE159))</f>
        <v/>
      </c>
    </row>
    <row r="160" spans="42:43" x14ac:dyDescent="0.2">
      <c r="AP160" s="18" t="str">
        <f t="shared" si="4"/>
        <v/>
      </c>
      <c r="AQ160" s="17" t="str">
        <f>IF(ISBLANK(G160),"",VLOOKUP(G160,'Tier 2 Allowances'!$A$2:$B$6,2,FALSE)+SUMPRODUCT($J$2:$AE$2,$J160:$AE160))</f>
        <v/>
      </c>
    </row>
    <row r="161" spans="42:43" x14ac:dyDescent="0.2">
      <c r="AP161" s="18" t="str">
        <f t="shared" si="4"/>
        <v/>
      </c>
      <c r="AQ161" s="17" t="str">
        <f>IF(ISBLANK(G161),"",VLOOKUP(G161,'Tier 2 Allowances'!$A$2:$B$6,2,FALSE)+SUMPRODUCT($J$2:$AE$2,$J161:$AE161))</f>
        <v/>
      </c>
    </row>
    <row r="162" spans="42:43" x14ac:dyDescent="0.2">
      <c r="AP162" s="18" t="str">
        <f t="shared" si="4"/>
        <v/>
      </c>
      <c r="AQ162" s="17" t="str">
        <f>IF(ISBLANK(G162),"",VLOOKUP(G162,'Tier 2 Allowances'!$A$2:$B$6,2,FALSE)+SUMPRODUCT($J$2:$AE$2,$J162:$AE162))</f>
        <v/>
      </c>
    </row>
    <row r="163" spans="42:43" x14ac:dyDescent="0.2">
      <c r="AP163" s="18" t="str">
        <f t="shared" si="4"/>
        <v/>
      </c>
      <c r="AQ163" s="17" t="str">
        <f>IF(ISBLANK(G163),"",VLOOKUP(G163,'Tier 2 Allowances'!$A$2:$B$6,2,FALSE)+SUMPRODUCT($J$2:$AE$2,$J163:$AE163))</f>
        <v/>
      </c>
    </row>
    <row r="164" spans="42:43" x14ac:dyDescent="0.2">
      <c r="AP164" s="18" t="str">
        <f t="shared" ref="AP164:AP195" si="5">IF(ISBLANK(G164),"",(IF(OR(AND(NOT(ISBLANK(H164)),ISBLANK(AI164)),AND(NOT(ISBLANK(I164)),ISBLANK(AJ164)),ISBLANK(AH164)),"Incomplete",0.365*(AG164*(IF(ISBLANK($H164),14,7-(4-$H164)/2))+AH164*(IF(ISBLANK($I164),10,(10-$I164)))+AI164*(IF(ISBLANK($H164),0,7+(4-$H164)/2))+AJ164*I164))))</f>
        <v/>
      </c>
      <c r="AQ164" s="17" t="str">
        <f>IF(ISBLANK(G164),"",VLOOKUP(G164,'Tier 2 Allowances'!$A$2:$B$6,2,FALSE)+SUMPRODUCT($J$2:$AE$2,$J164:$AE164))</f>
        <v/>
      </c>
    </row>
    <row r="165" spans="42:43" x14ac:dyDescent="0.2">
      <c r="AP165" s="18" t="str">
        <f t="shared" si="5"/>
        <v/>
      </c>
      <c r="AQ165" s="17" t="str">
        <f>IF(ISBLANK(G165),"",VLOOKUP(G165,'Tier 2 Allowances'!$A$2:$B$6,2,FALSE)+SUMPRODUCT($J$2:$AE$2,$J165:$AE165))</f>
        <v/>
      </c>
    </row>
    <row r="166" spans="42:43" x14ac:dyDescent="0.2">
      <c r="AP166" s="18" t="str">
        <f t="shared" si="5"/>
        <v/>
      </c>
      <c r="AQ166" s="17" t="str">
        <f>IF(ISBLANK(G166),"",VLOOKUP(G166,'Tier 2 Allowances'!$A$2:$B$6,2,FALSE)+SUMPRODUCT($J$2:$AE$2,$J166:$AE166))</f>
        <v/>
      </c>
    </row>
    <row r="167" spans="42:43" x14ac:dyDescent="0.2">
      <c r="AP167" s="18" t="str">
        <f t="shared" si="5"/>
        <v/>
      </c>
      <c r="AQ167" s="17" t="str">
        <f>IF(ISBLANK(G167),"",VLOOKUP(G167,'Tier 2 Allowances'!$A$2:$B$6,2,FALSE)+SUMPRODUCT($J$2:$AE$2,$J167:$AE167))</f>
        <v/>
      </c>
    </row>
    <row r="168" spans="42:43" x14ac:dyDescent="0.2">
      <c r="AP168" s="18" t="str">
        <f t="shared" si="5"/>
        <v/>
      </c>
      <c r="AQ168" s="17" t="str">
        <f>IF(ISBLANK(G168),"",VLOOKUP(G168,'Tier 2 Allowances'!$A$2:$B$6,2,FALSE)+SUMPRODUCT($J$2:$AE$2,$J168:$AE168))</f>
        <v/>
      </c>
    </row>
    <row r="169" spans="42:43" x14ac:dyDescent="0.2">
      <c r="AP169" s="18" t="str">
        <f t="shared" si="5"/>
        <v/>
      </c>
      <c r="AQ169" s="17" t="str">
        <f>IF(ISBLANK(G169),"",VLOOKUP(G169,'Tier 2 Allowances'!$A$2:$B$6,2,FALSE)+SUMPRODUCT($J$2:$AE$2,$J169:$AE169))</f>
        <v/>
      </c>
    </row>
    <row r="170" spans="42:43" x14ac:dyDescent="0.2">
      <c r="AP170" s="18" t="str">
        <f t="shared" si="5"/>
        <v/>
      </c>
      <c r="AQ170" s="17" t="str">
        <f>IF(ISBLANK(G170),"",VLOOKUP(G170,'Tier 2 Allowances'!$A$2:$B$6,2,FALSE)+SUMPRODUCT($J$2:$AE$2,$J170:$AE170))</f>
        <v/>
      </c>
    </row>
    <row r="171" spans="42:43" x14ac:dyDescent="0.2">
      <c r="AP171" s="18" t="str">
        <f t="shared" si="5"/>
        <v/>
      </c>
      <c r="AQ171" s="17" t="str">
        <f>IF(ISBLANK(G171),"",VLOOKUP(G171,'Tier 2 Allowances'!$A$2:$B$6,2,FALSE)+SUMPRODUCT($J$2:$AE$2,$J171:$AE171))</f>
        <v/>
      </c>
    </row>
    <row r="172" spans="42:43" x14ac:dyDescent="0.2">
      <c r="AP172" s="18" t="str">
        <f t="shared" si="5"/>
        <v/>
      </c>
      <c r="AQ172" s="17" t="str">
        <f>IF(ISBLANK(G172),"",VLOOKUP(G172,'Tier 2 Allowances'!$A$2:$B$6,2,FALSE)+SUMPRODUCT($J$2:$AE$2,$J172:$AE172))</f>
        <v/>
      </c>
    </row>
    <row r="173" spans="42:43" x14ac:dyDescent="0.2">
      <c r="AP173" s="18" t="str">
        <f t="shared" si="5"/>
        <v/>
      </c>
      <c r="AQ173" s="17" t="str">
        <f>IF(ISBLANK(G173),"",VLOOKUP(G173,'Tier 2 Allowances'!$A$2:$B$6,2,FALSE)+SUMPRODUCT($J$2:$AE$2,$J173:$AE173))</f>
        <v/>
      </c>
    </row>
    <row r="174" spans="42:43" x14ac:dyDescent="0.2">
      <c r="AP174" s="18" t="str">
        <f t="shared" si="5"/>
        <v/>
      </c>
      <c r="AQ174" s="17" t="str">
        <f>IF(ISBLANK(G174),"",VLOOKUP(G174,'Tier 2 Allowances'!$A$2:$B$6,2,FALSE)+SUMPRODUCT($J$2:$AE$2,$J174:$AE174))</f>
        <v/>
      </c>
    </row>
    <row r="175" spans="42:43" x14ac:dyDescent="0.2">
      <c r="AP175" s="18" t="str">
        <f t="shared" si="5"/>
        <v/>
      </c>
      <c r="AQ175" s="17" t="str">
        <f>IF(ISBLANK(G175),"",VLOOKUP(G175,'Tier 2 Allowances'!$A$2:$B$6,2,FALSE)+SUMPRODUCT($J$2:$AE$2,$J175:$AE175))</f>
        <v/>
      </c>
    </row>
    <row r="176" spans="42:43" x14ac:dyDescent="0.2">
      <c r="AP176" s="18" t="str">
        <f t="shared" si="5"/>
        <v/>
      </c>
      <c r="AQ176" s="17" t="str">
        <f>IF(ISBLANK(G176),"",VLOOKUP(G176,'Tier 2 Allowances'!$A$2:$B$6,2,FALSE)+SUMPRODUCT($J$2:$AE$2,$J176:$AE176))</f>
        <v/>
      </c>
    </row>
    <row r="177" spans="42:43" x14ac:dyDescent="0.2">
      <c r="AP177" s="18" t="str">
        <f t="shared" si="5"/>
        <v/>
      </c>
      <c r="AQ177" s="17" t="str">
        <f>IF(ISBLANK(G177),"",VLOOKUP(G177,'Tier 2 Allowances'!$A$2:$B$6,2,FALSE)+SUMPRODUCT($J$2:$AE$2,$J177:$AE177))</f>
        <v/>
      </c>
    </row>
    <row r="178" spans="42:43" x14ac:dyDescent="0.2">
      <c r="AP178" s="18" t="str">
        <f t="shared" si="5"/>
        <v/>
      </c>
      <c r="AQ178" s="17" t="str">
        <f>IF(ISBLANK(G178),"",VLOOKUP(G178,'Tier 2 Allowances'!$A$2:$B$6,2,FALSE)+SUMPRODUCT($J$2:$AE$2,$J178:$AE178))</f>
        <v/>
      </c>
    </row>
    <row r="179" spans="42:43" x14ac:dyDescent="0.2">
      <c r="AP179" s="18" t="str">
        <f t="shared" si="5"/>
        <v/>
      </c>
      <c r="AQ179" s="17" t="str">
        <f>IF(ISBLANK(G179),"",VLOOKUP(G179,'Tier 2 Allowances'!$A$2:$B$6,2,FALSE)+SUMPRODUCT($J$2:$AE$2,$J179:$AE179))</f>
        <v/>
      </c>
    </row>
    <row r="180" spans="42:43" x14ac:dyDescent="0.2">
      <c r="AP180" s="18" t="str">
        <f t="shared" si="5"/>
        <v/>
      </c>
      <c r="AQ180" s="17" t="str">
        <f>IF(ISBLANK(G180),"",VLOOKUP(G180,'Tier 2 Allowances'!$A$2:$B$6,2,FALSE)+SUMPRODUCT($J$2:$AE$2,$J180:$AE180))</f>
        <v/>
      </c>
    </row>
    <row r="181" spans="42:43" x14ac:dyDescent="0.2">
      <c r="AP181" s="18" t="str">
        <f t="shared" si="5"/>
        <v/>
      </c>
      <c r="AQ181" s="17" t="str">
        <f>IF(ISBLANK(G181),"",VLOOKUP(G181,'Tier 2 Allowances'!$A$2:$B$6,2,FALSE)+SUMPRODUCT($J$2:$AE$2,$J181:$AE181))</f>
        <v/>
      </c>
    </row>
    <row r="182" spans="42:43" x14ac:dyDescent="0.2">
      <c r="AP182" s="18" t="str">
        <f t="shared" si="5"/>
        <v/>
      </c>
      <c r="AQ182" s="17" t="str">
        <f>IF(ISBLANK(G182),"",VLOOKUP(G182,'Tier 2 Allowances'!$A$2:$B$6,2,FALSE)+SUMPRODUCT($J$2:$AE$2,$J182:$AE182))</f>
        <v/>
      </c>
    </row>
    <row r="183" spans="42:43" x14ac:dyDescent="0.2">
      <c r="AP183" s="18" t="str">
        <f t="shared" si="5"/>
        <v/>
      </c>
      <c r="AQ183" s="17" t="str">
        <f>IF(ISBLANK(G183),"",VLOOKUP(G183,'Tier 2 Allowances'!$A$2:$B$6,2,FALSE)+SUMPRODUCT($J$2:$AE$2,$J183:$AE183))</f>
        <v/>
      </c>
    </row>
    <row r="184" spans="42:43" x14ac:dyDescent="0.2">
      <c r="AP184" s="18" t="str">
        <f t="shared" si="5"/>
        <v/>
      </c>
      <c r="AQ184" s="17" t="str">
        <f>IF(ISBLANK(G184),"",VLOOKUP(G184,'Tier 2 Allowances'!$A$2:$B$6,2,FALSE)+SUMPRODUCT($J$2:$AE$2,$J184:$AE184))</f>
        <v/>
      </c>
    </row>
    <row r="185" spans="42:43" x14ac:dyDescent="0.2">
      <c r="AP185" s="18" t="str">
        <f t="shared" si="5"/>
        <v/>
      </c>
      <c r="AQ185" s="17" t="str">
        <f>IF(ISBLANK(G185),"",VLOOKUP(G185,'Tier 2 Allowances'!$A$2:$B$6,2,FALSE)+SUMPRODUCT($J$2:$AE$2,$J185:$AE185))</f>
        <v/>
      </c>
    </row>
    <row r="186" spans="42:43" x14ac:dyDescent="0.2">
      <c r="AP186" s="18" t="str">
        <f t="shared" si="5"/>
        <v/>
      </c>
      <c r="AQ186" s="17" t="str">
        <f>IF(ISBLANK(G186),"",VLOOKUP(G186,'Tier 2 Allowances'!$A$2:$B$6,2,FALSE)+SUMPRODUCT($J$2:$AE$2,$J186:$AE186))</f>
        <v/>
      </c>
    </row>
    <row r="187" spans="42:43" x14ac:dyDescent="0.2">
      <c r="AP187" s="18" t="str">
        <f t="shared" si="5"/>
        <v/>
      </c>
      <c r="AQ187" s="17" t="str">
        <f>IF(ISBLANK(G187),"",VLOOKUP(G187,'Tier 2 Allowances'!$A$2:$B$6,2,FALSE)+SUMPRODUCT($J$2:$AE$2,$J187:$AE187))</f>
        <v/>
      </c>
    </row>
    <row r="188" spans="42:43" x14ac:dyDescent="0.2">
      <c r="AP188" s="18" t="str">
        <f t="shared" si="5"/>
        <v/>
      </c>
      <c r="AQ188" s="17" t="str">
        <f>IF(ISBLANK(G188),"",VLOOKUP(G188,'Tier 2 Allowances'!$A$2:$B$6,2,FALSE)+SUMPRODUCT($J$2:$AE$2,$J188:$AE188))</f>
        <v/>
      </c>
    </row>
    <row r="189" spans="42:43" x14ac:dyDescent="0.2">
      <c r="AP189" s="18" t="str">
        <f t="shared" si="5"/>
        <v/>
      </c>
      <c r="AQ189" s="17" t="str">
        <f>IF(ISBLANK(G189),"",VLOOKUP(G189,'Tier 2 Allowances'!$A$2:$B$6,2,FALSE)+SUMPRODUCT($J$2:$AE$2,$J189:$AE189))</f>
        <v/>
      </c>
    </row>
    <row r="190" spans="42:43" x14ac:dyDescent="0.2">
      <c r="AP190" s="18" t="str">
        <f t="shared" si="5"/>
        <v/>
      </c>
      <c r="AQ190" s="17" t="str">
        <f>IF(ISBLANK(G190),"",VLOOKUP(G190,'Tier 2 Allowances'!$A$2:$B$6,2,FALSE)+SUMPRODUCT($J$2:$AE$2,$J190:$AE190))</f>
        <v/>
      </c>
    </row>
    <row r="191" spans="42:43" x14ac:dyDescent="0.2">
      <c r="AP191" s="18" t="str">
        <f t="shared" si="5"/>
        <v/>
      </c>
      <c r="AQ191" s="17" t="str">
        <f>IF(ISBLANK(G191),"",VLOOKUP(G191,'Tier 2 Allowances'!$A$2:$B$6,2,FALSE)+SUMPRODUCT($J$2:$AE$2,$J191:$AE191))</f>
        <v/>
      </c>
    </row>
    <row r="192" spans="42:43" x14ac:dyDescent="0.2">
      <c r="AP192" s="18" t="str">
        <f t="shared" si="5"/>
        <v/>
      </c>
      <c r="AQ192" s="17" t="str">
        <f>IF(ISBLANK(G192),"",VLOOKUP(G192,'Tier 2 Allowances'!$A$2:$B$6,2,FALSE)+SUMPRODUCT($J$2:$AE$2,$J192:$AE192))</f>
        <v/>
      </c>
    </row>
    <row r="193" spans="42:43" x14ac:dyDescent="0.2">
      <c r="AP193" s="18" t="str">
        <f t="shared" si="5"/>
        <v/>
      </c>
      <c r="AQ193" s="17" t="str">
        <f>IF(ISBLANK(G193),"",VLOOKUP(G193,'Tier 2 Allowances'!$A$2:$B$6,2,FALSE)+SUMPRODUCT($J$2:$AE$2,$J193:$AE193))</f>
        <v/>
      </c>
    </row>
    <row r="194" spans="42:43" x14ac:dyDescent="0.2">
      <c r="AP194" s="18" t="str">
        <f t="shared" si="5"/>
        <v/>
      </c>
    </row>
    <row r="195" spans="42:43" x14ac:dyDescent="0.2">
      <c r="AP195" s="18" t="str">
        <f t="shared" si="5"/>
        <v/>
      </c>
    </row>
    <row r="196" spans="42:43" x14ac:dyDescent="0.2">
      <c r="AP196" s="18" t="str">
        <f t="shared" ref="AP196:AP227" si="6">IF(ISBLANK(G196),"",(IF(OR(AND(NOT(ISBLANK(H196)),ISBLANK(AI196)),AND(NOT(ISBLANK(I196)),ISBLANK(AJ196)),ISBLANK(AH196)),"Incomplete",0.365*(AG196*(IF(ISBLANK($H196),14,7-(4-$H196)/2))+AH196*(IF(ISBLANK($I196),10,(10-$I196)))+AI196*(IF(ISBLANK($H196),0,7+(4-$H196)/2))+AJ196*I196))))</f>
        <v/>
      </c>
    </row>
    <row r="197" spans="42:43" x14ac:dyDescent="0.2">
      <c r="AP197" s="18" t="str">
        <f t="shared" si="6"/>
        <v/>
      </c>
    </row>
    <row r="198" spans="42:43" x14ac:dyDescent="0.2">
      <c r="AP198" s="18" t="str">
        <f t="shared" si="6"/>
        <v/>
      </c>
    </row>
    <row r="199" spans="42:43" x14ac:dyDescent="0.2">
      <c r="AP199" s="18" t="str">
        <f t="shared" si="6"/>
        <v/>
      </c>
    </row>
    <row r="200" spans="42:43" x14ac:dyDescent="0.2">
      <c r="AP200" s="18" t="str">
        <f t="shared" si="6"/>
        <v/>
      </c>
    </row>
    <row r="201" spans="42:43" x14ac:dyDescent="0.2">
      <c r="AP201" s="18" t="str">
        <f t="shared" si="6"/>
        <v/>
      </c>
    </row>
    <row r="202" spans="42:43" x14ac:dyDescent="0.2">
      <c r="AP202" s="18" t="str">
        <f t="shared" si="6"/>
        <v/>
      </c>
    </row>
    <row r="203" spans="42:43" x14ac:dyDescent="0.2">
      <c r="AP203" s="18" t="str">
        <f t="shared" si="6"/>
        <v/>
      </c>
    </row>
    <row r="204" spans="42:43" x14ac:dyDescent="0.2">
      <c r="AP204" s="18" t="str">
        <f t="shared" si="6"/>
        <v/>
      </c>
    </row>
    <row r="205" spans="42:43" x14ac:dyDescent="0.2">
      <c r="AP205" s="18" t="str">
        <f t="shared" si="6"/>
        <v/>
      </c>
    </row>
    <row r="206" spans="42:43" x14ac:dyDescent="0.2">
      <c r="AP206" s="18" t="str">
        <f t="shared" si="6"/>
        <v/>
      </c>
    </row>
    <row r="207" spans="42:43" x14ac:dyDescent="0.2">
      <c r="AP207" s="18" t="str">
        <f t="shared" si="6"/>
        <v/>
      </c>
    </row>
    <row r="208" spans="42:43" x14ac:dyDescent="0.2">
      <c r="AP208" s="18" t="str">
        <f t="shared" si="6"/>
        <v/>
      </c>
    </row>
    <row r="209" spans="42:42" x14ac:dyDescent="0.2">
      <c r="AP209" s="18" t="str">
        <f t="shared" si="6"/>
        <v/>
      </c>
    </row>
    <row r="210" spans="42:42" x14ac:dyDescent="0.2">
      <c r="AP210" s="18" t="str">
        <f t="shared" si="6"/>
        <v/>
      </c>
    </row>
    <row r="211" spans="42:42" x14ac:dyDescent="0.2">
      <c r="AP211" s="18" t="str">
        <f t="shared" si="6"/>
        <v/>
      </c>
    </row>
    <row r="212" spans="42:42" x14ac:dyDescent="0.2">
      <c r="AP212" s="18" t="str">
        <f t="shared" si="6"/>
        <v/>
      </c>
    </row>
    <row r="213" spans="42:42" x14ac:dyDescent="0.2">
      <c r="AP213" s="18" t="str">
        <f t="shared" si="6"/>
        <v/>
      </c>
    </row>
    <row r="214" spans="42:42" x14ac:dyDescent="0.2">
      <c r="AP214" s="18" t="str">
        <f t="shared" si="6"/>
        <v/>
      </c>
    </row>
    <row r="215" spans="42:42" x14ac:dyDescent="0.2">
      <c r="AP215" s="18" t="str">
        <f t="shared" si="6"/>
        <v/>
      </c>
    </row>
    <row r="216" spans="42:42" x14ac:dyDescent="0.2">
      <c r="AP216" s="18" t="str">
        <f t="shared" si="6"/>
        <v/>
      </c>
    </row>
    <row r="217" spans="42:42" x14ac:dyDescent="0.2">
      <c r="AP217" s="18" t="str">
        <f t="shared" si="6"/>
        <v/>
      </c>
    </row>
    <row r="218" spans="42:42" x14ac:dyDescent="0.2">
      <c r="AP218" s="18" t="str">
        <f t="shared" si="6"/>
        <v/>
      </c>
    </row>
    <row r="219" spans="42:42" x14ac:dyDescent="0.2">
      <c r="AP219" s="18" t="str">
        <f t="shared" si="6"/>
        <v/>
      </c>
    </row>
    <row r="220" spans="42:42" x14ac:dyDescent="0.2">
      <c r="AP220" s="18" t="str">
        <f t="shared" si="6"/>
        <v/>
      </c>
    </row>
    <row r="221" spans="42:42" x14ac:dyDescent="0.2">
      <c r="AP221" s="18" t="str">
        <f t="shared" si="6"/>
        <v/>
      </c>
    </row>
    <row r="222" spans="42:42" x14ac:dyDescent="0.2">
      <c r="AP222" s="18" t="str">
        <f t="shared" si="6"/>
        <v/>
      </c>
    </row>
    <row r="223" spans="42:42" x14ac:dyDescent="0.2">
      <c r="AP223" s="18" t="str">
        <f t="shared" si="6"/>
        <v/>
      </c>
    </row>
    <row r="224" spans="42:42" x14ac:dyDescent="0.2">
      <c r="AP224" s="18" t="str">
        <f t="shared" si="6"/>
        <v/>
      </c>
    </row>
    <row r="225" spans="42:42" x14ac:dyDescent="0.2">
      <c r="AP225" s="18" t="str">
        <f t="shared" si="6"/>
        <v/>
      </c>
    </row>
    <row r="226" spans="42:42" x14ac:dyDescent="0.2">
      <c r="AP226" s="18" t="str">
        <f t="shared" si="6"/>
        <v/>
      </c>
    </row>
    <row r="227" spans="42:42" x14ac:dyDescent="0.2">
      <c r="AP227" s="18" t="str">
        <f t="shared" si="6"/>
        <v/>
      </c>
    </row>
    <row r="228" spans="42:42" x14ac:dyDescent="0.2">
      <c r="AP228" s="18" t="str">
        <f t="shared" ref="AP228:AP259" si="7">IF(ISBLANK(G228),"",(IF(OR(AND(NOT(ISBLANK(H228)),ISBLANK(AI228)),AND(NOT(ISBLANK(I228)),ISBLANK(AJ228)),ISBLANK(AH228)),"Incomplete",0.365*(AG228*(IF(ISBLANK($H228),14,7-(4-$H228)/2))+AH228*(IF(ISBLANK($I228),10,(10-$I228)))+AI228*(IF(ISBLANK($H228),0,7+(4-$H228)/2))+AJ228*I228))))</f>
        <v/>
      </c>
    </row>
    <row r="229" spans="42:42" x14ac:dyDescent="0.2">
      <c r="AP229" s="18" t="str">
        <f t="shared" si="7"/>
        <v/>
      </c>
    </row>
    <row r="230" spans="42:42" x14ac:dyDescent="0.2">
      <c r="AP230" s="18" t="str">
        <f t="shared" si="7"/>
        <v/>
      </c>
    </row>
    <row r="231" spans="42:42" x14ac:dyDescent="0.2">
      <c r="AP231" s="18" t="str">
        <f t="shared" si="7"/>
        <v/>
      </c>
    </row>
    <row r="232" spans="42:42" x14ac:dyDescent="0.2">
      <c r="AP232" s="18" t="str">
        <f t="shared" si="7"/>
        <v/>
      </c>
    </row>
    <row r="233" spans="42:42" x14ac:dyDescent="0.2">
      <c r="AP233" s="18" t="str">
        <f t="shared" si="7"/>
        <v/>
      </c>
    </row>
    <row r="234" spans="42:42" x14ac:dyDescent="0.2">
      <c r="AP234" s="18" t="str">
        <f t="shared" si="7"/>
        <v/>
      </c>
    </row>
    <row r="235" spans="42:42" x14ac:dyDescent="0.2">
      <c r="AP235" s="18" t="str">
        <f t="shared" si="7"/>
        <v/>
      </c>
    </row>
    <row r="236" spans="42:42" x14ac:dyDescent="0.2">
      <c r="AP236" s="18" t="str">
        <f t="shared" si="7"/>
        <v/>
      </c>
    </row>
    <row r="237" spans="42:42" x14ac:dyDescent="0.2">
      <c r="AP237" s="18" t="str">
        <f t="shared" si="7"/>
        <v/>
      </c>
    </row>
    <row r="238" spans="42:42" x14ac:dyDescent="0.2">
      <c r="AP238" s="18" t="str">
        <f t="shared" si="7"/>
        <v/>
      </c>
    </row>
    <row r="239" spans="42:42" x14ac:dyDescent="0.2">
      <c r="AP239" s="18" t="str">
        <f t="shared" si="7"/>
        <v/>
      </c>
    </row>
    <row r="240" spans="42:42" x14ac:dyDescent="0.2">
      <c r="AP240" s="18" t="str">
        <f t="shared" si="7"/>
        <v/>
      </c>
    </row>
    <row r="241" spans="42:42" x14ac:dyDescent="0.2">
      <c r="AP241" s="18" t="str">
        <f t="shared" si="7"/>
        <v/>
      </c>
    </row>
    <row r="242" spans="42:42" x14ac:dyDescent="0.2">
      <c r="AP242" s="18" t="str">
        <f t="shared" si="7"/>
        <v/>
      </c>
    </row>
    <row r="243" spans="42:42" x14ac:dyDescent="0.2">
      <c r="AP243" s="18" t="str">
        <f t="shared" si="7"/>
        <v/>
      </c>
    </row>
    <row r="244" spans="42:42" x14ac:dyDescent="0.2">
      <c r="AP244" s="18" t="str">
        <f t="shared" si="7"/>
        <v/>
      </c>
    </row>
    <row r="245" spans="42:42" x14ac:dyDescent="0.2">
      <c r="AP245" s="18" t="str">
        <f t="shared" si="7"/>
        <v/>
      </c>
    </row>
    <row r="246" spans="42:42" x14ac:dyDescent="0.2">
      <c r="AP246" s="18" t="str">
        <f t="shared" si="7"/>
        <v/>
      </c>
    </row>
    <row r="247" spans="42:42" x14ac:dyDescent="0.2">
      <c r="AP247" s="18" t="str">
        <f t="shared" si="7"/>
        <v/>
      </c>
    </row>
    <row r="248" spans="42:42" x14ac:dyDescent="0.2">
      <c r="AP248" s="18" t="str">
        <f t="shared" si="7"/>
        <v/>
      </c>
    </row>
    <row r="249" spans="42:42" x14ac:dyDescent="0.2">
      <c r="AP249" s="18" t="str">
        <f t="shared" si="7"/>
        <v/>
      </c>
    </row>
    <row r="250" spans="42:42" x14ac:dyDescent="0.2">
      <c r="AP250" s="18" t="str">
        <f t="shared" si="7"/>
        <v/>
      </c>
    </row>
    <row r="251" spans="42:42" x14ac:dyDescent="0.2">
      <c r="AP251" s="18" t="str">
        <f t="shared" si="7"/>
        <v/>
      </c>
    </row>
    <row r="252" spans="42:42" x14ac:dyDescent="0.2">
      <c r="AP252" s="18" t="str">
        <f t="shared" si="7"/>
        <v/>
      </c>
    </row>
    <row r="253" spans="42:42" x14ac:dyDescent="0.2">
      <c r="AP253" s="18" t="str">
        <f t="shared" si="7"/>
        <v/>
      </c>
    </row>
    <row r="254" spans="42:42" x14ac:dyDescent="0.2">
      <c r="AP254" s="18" t="str">
        <f t="shared" si="7"/>
        <v/>
      </c>
    </row>
    <row r="255" spans="42:42" x14ac:dyDescent="0.2">
      <c r="AP255" s="18" t="str">
        <f t="shared" si="7"/>
        <v/>
      </c>
    </row>
    <row r="256" spans="42:42" x14ac:dyDescent="0.2">
      <c r="AP256" s="18" t="str">
        <f t="shared" si="7"/>
        <v/>
      </c>
    </row>
    <row r="257" spans="42:42" x14ac:dyDescent="0.2">
      <c r="AP257" s="18" t="str">
        <f t="shared" si="7"/>
        <v/>
      </c>
    </row>
    <row r="258" spans="42:42" x14ac:dyDescent="0.2">
      <c r="AP258" s="18" t="str">
        <f t="shared" si="7"/>
        <v/>
      </c>
    </row>
    <row r="259" spans="42:42" x14ac:dyDescent="0.2">
      <c r="AP259" s="18" t="str">
        <f t="shared" si="7"/>
        <v/>
      </c>
    </row>
  </sheetData>
  <sheetProtection algorithmName="SHA-512" hashValue="uW/n3NA1rManpPknTGifA4681xBGBcn8Ung11LEQmMLxAuVUldqUKp1QxQ0MLFImscauGATGUAD02RGzxTOHvQ==" saltValue="1UbBIbw5AqjB26XFwAmLlg==" spinCount="100000" sheet="1" formatColumns="0" formatRows="0"/>
  <mergeCells count="1">
    <mergeCell ref="A2:I2"/>
  </mergeCells>
  <conditionalFormatting sqref="A4:AT100">
    <cfRule type="expression" dxfId="1" priority="4">
      <formula>$AS4="No"</formula>
    </cfRule>
    <cfRule type="expression" dxfId="0" priority="5">
      <formula>$AS4="Yes"</formula>
    </cfRule>
  </conditionalFormatting>
  <dataValidations disablePrompts="1" count="9">
    <dataValidation type="whole" errorStyle="information" allowBlank="1" showInputMessage="1" showErrorMessage="1" errorTitle="Invalid Entr" error="Valid entries are blank, 0, and 1" sqref="AC101:AC104" xr:uid="{2707FAE3-7667-6946-A8B7-A740190371FA}">
      <formula1>0</formula1>
      <formula2>1</formula2>
    </dataValidation>
    <dataValidation type="whole" errorStyle="information" allowBlank="1" showInputMessage="1" showErrorMessage="1" errorTitle="Invalid Entry" error="Valid entries are blank, or a whole number from  0 to 10" sqref="Z100:Z104 AA101:AA104" xr:uid="{4D464944-D99E-A344-A0A0-BF53BA07BB05}">
      <formula1>0</formula1>
      <formula2>10</formula2>
    </dataValidation>
    <dataValidation type="whole" errorStyle="information" allowBlank="1" showInputMessage="1" showErrorMessage="1" errorTitle="Invalid Entry" error="Valid entries are blank, or a whole number from 0 to 10" sqref="Y100:Y104" xr:uid="{34C7E02A-ADF0-1A43-9970-EC0043CFE5BA}">
      <formula1>0</formula1>
      <formula2>10</formula2>
    </dataValidation>
    <dataValidation type="whole" errorStyle="information" allowBlank="1" showInputMessage="1" showErrorMessage="1" errorTitle="Invalid Entry" error="Valid entries are blank, 0, 1, and 2" sqref="J100:J104" xr:uid="{5407640C-9FA9-1344-8246-C113140A3B37}">
      <formula1>0</formula1>
      <formula2>2</formula2>
    </dataValidation>
    <dataValidation type="list" allowBlank="1" showInputMessage="1" showErrorMessage="1" sqref="G100:G104" xr:uid="{28656C9A-71F0-FC40-BFC8-EC313554E794}">
      <formula1>BaseType_T2</formula1>
    </dataValidation>
    <dataValidation type="whole" errorStyle="information" allowBlank="1" showInputMessage="1" showErrorMessage="1" errorTitle="Invalid Entry" error="Valid entries are blank, and a whole number between 0 and 5" sqref="W100:Z104 AA101:AA104" xr:uid="{BDB11F76-CE3B-3B4E-921B-83E671AAD527}">
      <formula1>0</formula1>
      <formula2>5</formula2>
    </dataValidation>
    <dataValidation type="list" allowBlank="1" showInputMessage="1" showErrorMessage="1" sqref="F100:F104" xr:uid="{C3155CF9-DFE2-A34A-90FA-D13BD1A2DA7E}">
      <formula1>"DVR, Non-DVR, Thin Client, Multi-Service Gateway, Cable DTA"</formula1>
    </dataValidation>
    <dataValidation type="decimal" errorStyle="information" allowBlank="1" showInputMessage="1" showErrorMessage="1" errorTitle="Invalid Value" error="Enter a (whole or decimal) number between 0 and 4" sqref="H100:I104" xr:uid="{13D175DF-2466-0946-BE68-F4F607CA4836}">
      <formula1>0</formula1>
      <formula2>4</formula2>
    </dataValidation>
    <dataValidation type="whole" errorStyle="information" allowBlank="1" showInputMessage="1" showErrorMessage="1" errorTitle="Invalid Entry" error="Valid entries are blank, 0, and 1" sqref="L100:L104 O100:V104 AA101:AB104 X100:Z104 AF100:AF104 AD101:AE104" xr:uid="{7461F483-5AA8-EC4D-9CD1-BD627A167FB4}">
      <formula1>0</formula1>
      <formula2>1</formula2>
    </dataValidation>
  </dataValidations>
  <pageMargins left="0.7" right="0.7" top="0.75" bottom="0.75" header="0.3" footer="0.3"/>
  <pageSetup orientation="portrait" verticalDpi="0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custom" errorStyle="information" showInputMessage="1" showErrorMessage="1" errorTitle="Invalid Entry" error="Your entry is invalid. This could be because you also entered a D2 allowance, you entered a number that is not 0 or 1, or the base type is not eligible for this allowance." xr:uid="{6C63012F-954C-C34B-BF98-528A3CEB3373}">
          <x14:formula1>
            <xm:f>AND(ISBLANK($M24),$N24&lt;2,NOT(ISBLANK(VLOOKUP($G24,'Tier 2 Allowances'!$A$2:$X$6,7,FALSE))))</xm:f>
          </x14:formula1>
          <xm:sqref>N24:N164</xm:sqref>
        </x14:dataValidation>
        <x14:dataValidation type="custom" errorStyle="information" allowBlank="1" showInputMessage="1" showErrorMessage="1" errorTitle="Invalid Entry" error="This entry is invalid. This could be because you entered a number that is not 0, 1, or 2, or your base type is not eligible for this allowance." xr:uid="{FF00A2EA-619F-1E49-95AE-591E4282F0E9}">
          <x14:formula1>
            <xm:f>AND($K100&lt;=2,NOT(ISBLANK(VLOOKUP($G100,'Tier 2 Allowances'!$A$2:$X$6,4,FALSE))))</xm:f>
          </x14:formula1>
          <xm:sqref>K100:K164</xm:sqref>
        </x14:dataValidation>
        <x14:dataValidation type="custom" errorStyle="information" showInputMessage="1" showErrorMessage="1" errorTitle="Invalid Entry" error="Your entry is invalid. This could be because you also entered a D3 allowance, you entered a number that is not 0 or 1, or the base type cannot take this allowance." xr:uid="{4CD8439A-8F4F-1143-8910-463E1C5CD199}">
          <x14:formula1>
            <xm:f>AND(ISBLANK($N100),$M100&lt;2,NOT(ISBLANK(VLOOKUP($G100,'Tier 2 Allowances'!$A$2:$X$6,6,FALSE))))</xm:f>
          </x14:formula1>
          <xm:sqref>M100:M199</xm:sqref>
        </x14:dataValidation>
        <x14:dataValidation type="custom" errorStyle="information" showInputMessage="1" showErrorMessage="1" errorTitle="Invalid Entry" error="Your entry is invalid. This could be because you also entered a D2 allowance, you entered a number that is not 0 or 1, or the base type cannot take this allowance." xr:uid="{03379507-D704-C84E-905A-7D5EF405E11E}">
          <x14:formula1>
            <xm:f>AND(ISBLANK($M165),$N165&lt;2,NOT(ISBLANK(VLOOKUP($G165,'Tier 2 Allowances'!$A$2:$X$6,7,FALSE))))</xm:f>
          </x14:formula1>
          <xm:sqref>N165:N233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H46"/>
  <sheetViews>
    <sheetView workbookViewId="0">
      <selection activeCell="B15" sqref="B15"/>
    </sheetView>
  </sheetViews>
  <sheetFormatPr baseColWidth="10" defaultColWidth="8.83203125" defaultRowHeight="15" x14ac:dyDescent="0.2"/>
  <cols>
    <col min="1" max="1" width="33.5" style="37" bestFit="1" customWidth="1"/>
    <col min="2" max="2" width="10.83203125" style="37" bestFit="1" customWidth="1"/>
    <col min="3" max="3" width="12.5" style="47" bestFit="1" customWidth="1"/>
    <col min="4" max="6" width="8.83203125" style="37"/>
    <col min="7" max="7" width="10.5" style="37" customWidth="1"/>
    <col min="8" max="11" width="8.83203125" style="37"/>
    <col min="12" max="12" width="11.1640625" style="37" customWidth="1"/>
    <col min="13" max="24" width="11.5" style="37" customWidth="1"/>
    <col min="25" max="25" width="63.83203125" style="37" customWidth="1"/>
    <col min="26" max="26" width="8.83203125" style="37"/>
    <col min="27" max="27" width="95" style="35" customWidth="1"/>
    <col min="28" max="33" width="8.83203125" style="37"/>
    <col min="34" max="34" width="60" style="37" customWidth="1"/>
    <col min="35" max="16384" width="8.83203125" style="37"/>
  </cols>
  <sheetData>
    <row r="1" spans="1:34" s="34" customFormat="1" ht="64" x14ac:dyDescent="0.2">
      <c r="A1" s="32" t="s">
        <v>33</v>
      </c>
      <c r="B1" s="33" t="s">
        <v>34</v>
      </c>
      <c r="C1" s="33" t="str">
        <f>A14</f>
        <v>Advanced Video Processing</v>
      </c>
      <c r="D1" s="33" t="str">
        <f>A15</f>
        <v>CableCARD</v>
      </c>
      <c r="E1" s="33" t="str">
        <f>A16</f>
        <v>Digital Video Recorder (DVR)</v>
      </c>
      <c r="F1" s="33" t="str">
        <f>A17</f>
        <v>DOCSIS 2.0</v>
      </c>
      <c r="G1" s="33" t="str">
        <f>A18</f>
        <v>DOCSIS 3.0</v>
      </c>
      <c r="H1" s="33" t="str">
        <f>A19</f>
        <v>High Definition (HD)</v>
      </c>
      <c r="I1" s="33" t="str">
        <f>A20</f>
        <v>Home Network Interface</v>
      </c>
      <c r="J1" s="33" t="str">
        <f>A21</f>
        <v xml:space="preserve">MoCA HNI </v>
      </c>
      <c r="K1" s="33" t="str">
        <f>A22</f>
        <v>Shared DVR</v>
      </c>
      <c r="L1" s="33" t="str">
        <f>A23</f>
        <v>Multi-room</v>
      </c>
      <c r="M1" s="33" t="str">
        <f>A24</f>
        <v>Multi-stream</v>
      </c>
      <c r="N1" s="33" t="str">
        <f>A25</f>
        <v>Multi-stream Additional</v>
      </c>
      <c r="O1" s="33" t="str">
        <f>A26</f>
        <v>Transcoding Base</v>
      </c>
      <c r="P1" s="33" t="str">
        <f>A27</f>
        <v>Transcoding Additional</v>
      </c>
      <c r="Q1" s="33" t="str">
        <f>A28</f>
        <v>WiFi HNI</v>
      </c>
      <c r="R1" s="33" t="str">
        <f>A29</f>
        <v>MIMO WiFi HNI 2.4</v>
      </c>
      <c r="S1" s="33" t="str">
        <f>A30</f>
        <v>MIMO WiFi HNI 5</v>
      </c>
      <c r="T1" s="33" t="s">
        <v>130</v>
      </c>
      <c r="U1" s="33" t="str">
        <f>A32</f>
        <v>Routing</v>
      </c>
      <c r="V1" s="33" t="str">
        <f>A33</f>
        <v>High Efficiency Video Processing</v>
      </c>
      <c r="W1" s="33" t="str">
        <f>A34</f>
        <v>Ultra High Definition - 4K</v>
      </c>
      <c r="X1" s="33" t="str">
        <f>A35</f>
        <v>Telephony</v>
      </c>
      <c r="Y1" s="33"/>
      <c r="AA1" s="70"/>
      <c r="AB1" s="70"/>
      <c r="AC1" s="70"/>
      <c r="AD1" s="70"/>
      <c r="AE1" s="70"/>
      <c r="AF1" s="70"/>
      <c r="AG1" s="70"/>
      <c r="AH1" s="70"/>
    </row>
    <row r="2" spans="1:34" ht="64" x14ac:dyDescent="0.2">
      <c r="A2" s="38" t="s">
        <v>8</v>
      </c>
      <c r="B2" s="39">
        <v>45</v>
      </c>
      <c r="C2" s="40" t="s">
        <v>35</v>
      </c>
      <c r="D2" s="39" t="s">
        <v>35</v>
      </c>
      <c r="E2" s="39" t="s">
        <v>35</v>
      </c>
      <c r="F2" s="39" t="s">
        <v>35</v>
      </c>
      <c r="G2" s="39" t="s">
        <v>35</v>
      </c>
      <c r="H2" s="39" t="s">
        <v>35</v>
      </c>
      <c r="I2" s="39" t="s">
        <v>35</v>
      </c>
      <c r="J2" s="39" t="s">
        <v>35</v>
      </c>
      <c r="K2" s="39" t="s">
        <v>35</v>
      </c>
      <c r="L2" s="67" t="s">
        <v>35</v>
      </c>
      <c r="M2" s="67" t="s">
        <v>35</v>
      </c>
      <c r="N2" s="39" t="s">
        <v>35</v>
      </c>
      <c r="O2" s="39" t="s">
        <v>35</v>
      </c>
      <c r="P2" s="39" t="s">
        <v>35</v>
      </c>
      <c r="Q2" s="39" t="s">
        <v>35</v>
      </c>
      <c r="R2" s="39" t="s">
        <v>35</v>
      </c>
      <c r="S2" s="39" t="s">
        <v>35</v>
      </c>
      <c r="T2" s="67" t="s">
        <v>35</v>
      </c>
      <c r="U2" s="39" t="s">
        <v>35</v>
      </c>
      <c r="V2" s="67" t="s">
        <v>35</v>
      </c>
      <c r="W2" s="67" t="s">
        <v>35</v>
      </c>
      <c r="X2" s="67" t="s">
        <v>35</v>
      </c>
      <c r="Y2" s="41" t="s">
        <v>36</v>
      </c>
      <c r="AA2" s="71"/>
      <c r="AB2" s="71"/>
      <c r="AC2" s="71"/>
      <c r="AD2" s="71"/>
      <c r="AE2" s="71"/>
      <c r="AF2" s="71"/>
      <c r="AG2" s="71"/>
      <c r="AH2" s="72"/>
    </row>
    <row r="3" spans="1:34" ht="48" x14ac:dyDescent="0.2">
      <c r="A3" s="38" t="s">
        <v>37</v>
      </c>
      <c r="B3" s="39">
        <v>50</v>
      </c>
      <c r="C3" s="40" t="s">
        <v>35</v>
      </c>
      <c r="D3" s="39"/>
      <c r="E3" s="39" t="s">
        <v>35</v>
      </c>
      <c r="F3" s="39"/>
      <c r="G3" s="39"/>
      <c r="H3" s="39" t="s">
        <v>35</v>
      </c>
      <c r="I3" s="39" t="s">
        <v>35</v>
      </c>
      <c r="J3" s="39" t="s">
        <v>35</v>
      </c>
      <c r="K3" s="39" t="s">
        <v>35</v>
      </c>
      <c r="L3" s="39" t="s">
        <v>35</v>
      </c>
      <c r="M3" s="39" t="s">
        <v>35</v>
      </c>
      <c r="N3" s="39" t="s">
        <v>35</v>
      </c>
      <c r="O3" s="39" t="s">
        <v>35</v>
      </c>
      <c r="P3" s="39" t="s">
        <v>35</v>
      </c>
      <c r="Q3" s="39" t="s">
        <v>35</v>
      </c>
      <c r="R3" s="39" t="s">
        <v>35</v>
      </c>
      <c r="S3" s="39" t="s">
        <v>35</v>
      </c>
      <c r="T3" s="67" t="s">
        <v>35</v>
      </c>
      <c r="U3" s="67" t="s">
        <v>35</v>
      </c>
      <c r="V3" s="67" t="s">
        <v>35</v>
      </c>
      <c r="W3" s="67" t="s">
        <v>35</v>
      </c>
      <c r="X3" s="67" t="s">
        <v>35</v>
      </c>
      <c r="Y3" s="41" t="s">
        <v>38</v>
      </c>
      <c r="AA3" s="71"/>
      <c r="AB3" s="71"/>
      <c r="AC3" s="71"/>
      <c r="AD3" s="71"/>
      <c r="AE3" s="71"/>
      <c r="AF3" s="71"/>
      <c r="AG3" s="71"/>
      <c r="AH3" s="72"/>
    </row>
    <row r="4" spans="1:34" ht="48" x14ac:dyDescent="0.2">
      <c r="A4" s="38" t="s">
        <v>39</v>
      </c>
      <c r="B4" s="39">
        <v>25</v>
      </c>
      <c r="C4" s="40" t="s">
        <v>35</v>
      </c>
      <c r="D4" s="39"/>
      <c r="E4" s="39"/>
      <c r="F4" s="39"/>
      <c r="G4" s="39"/>
      <c r="H4" s="39" t="s">
        <v>35</v>
      </c>
      <c r="I4" s="39" t="s">
        <v>35</v>
      </c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67" t="s">
        <v>35</v>
      </c>
      <c r="W4" s="67" t="s">
        <v>35</v>
      </c>
      <c r="X4" s="39"/>
      <c r="Y4" s="41" t="s">
        <v>40</v>
      </c>
      <c r="AA4" s="71"/>
      <c r="AB4" s="71"/>
      <c r="AC4" s="71"/>
      <c r="AD4" s="71"/>
      <c r="AE4" s="71"/>
      <c r="AF4" s="71"/>
      <c r="AG4" s="71"/>
      <c r="AH4" s="72"/>
    </row>
    <row r="5" spans="1:34" ht="48" x14ac:dyDescent="0.2">
      <c r="A5" s="81" t="s">
        <v>134</v>
      </c>
      <c r="B5" s="39">
        <v>45</v>
      </c>
      <c r="C5" s="40" t="s">
        <v>35</v>
      </c>
      <c r="D5" s="39"/>
      <c r="E5" s="39" t="s">
        <v>35</v>
      </c>
      <c r="F5" s="39" t="s">
        <v>35</v>
      </c>
      <c r="G5" s="39" t="s">
        <v>35</v>
      </c>
      <c r="H5" s="39" t="s">
        <v>35</v>
      </c>
      <c r="I5" s="39" t="s">
        <v>35</v>
      </c>
      <c r="J5" s="39" t="s">
        <v>35</v>
      </c>
      <c r="K5" s="39" t="s">
        <v>35</v>
      </c>
      <c r="L5" s="39" t="s">
        <v>35</v>
      </c>
      <c r="M5" s="39" t="s">
        <v>35</v>
      </c>
      <c r="N5" s="39" t="s">
        <v>35</v>
      </c>
      <c r="O5" s="39" t="s">
        <v>35</v>
      </c>
      <c r="P5" s="39" t="s">
        <v>35</v>
      </c>
      <c r="Q5" s="39" t="s">
        <v>35</v>
      </c>
      <c r="R5" s="39" t="s">
        <v>35</v>
      </c>
      <c r="S5" s="39" t="s">
        <v>35</v>
      </c>
      <c r="T5" s="67" t="s">
        <v>35</v>
      </c>
      <c r="U5" s="67" t="s">
        <v>35</v>
      </c>
      <c r="V5" s="67" t="s">
        <v>35</v>
      </c>
      <c r="W5" s="67" t="s">
        <v>35</v>
      </c>
      <c r="X5" s="67" t="s">
        <v>35</v>
      </c>
      <c r="Y5" s="41" t="s">
        <v>41</v>
      </c>
      <c r="AA5" s="71"/>
      <c r="AB5" s="71"/>
      <c r="AC5" s="71"/>
      <c r="AD5" s="71"/>
      <c r="AE5" s="71"/>
      <c r="AF5" s="71"/>
      <c r="AG5" s="71"/>
      <c r="AH5" s="72"/>
    </row>
    <row r="6" spans="1:34" ht="64" x14ac:dyDescent="0.2">
      <c r="A6" s="38" t="s">
        <v>14</v>
      </c>
      <c r="B6" s="39">
        <v>12</v>
      </c>
      <c r="C6" s="40" t="s">
        <v>35</v>
      </c>
      <c r="D6" s="39"/>
      <c r="E6" s="39"/>
      <c r="F6" s="39"/>
      <c r="G6" s="39"/>
      <c r="H6" s="39" t="s">
        <v>35</v>
      </c>
      <c r="I6" s="67" t="s">
        <v>35</v>
      </c>
      <c r="J6" s="39" t="s">
        <v>35</v>
      </c>
      <c r="K6" s="39"/>
      <c r="L6" s="39"/>
      <c r="M6" s="39"/>
      <c r="N6" s="39"/>
      <c r="O6" s="39"/>
      <c r="P6" s="39"/>
      <c r="Q6" s="39" t="s">
        <v>35</v>
      </c>
      <c r="R6" s="39" t="s">
        <v>35</v>
      </c>
      <c r="S6" s="39" t="s">
        <v>35</v>
      </c>
      <c r="T6" s="67" t="s">
        <v>35</v>
      </c>
      <c r="U6" s="67" t="s">
        <v>35</v>
      </c>
      <c r="V6" s="67" t="s">
        <v>35</v>
      </c>
      <c r="W6" s="67" t="s">
        <v>35</v>
      </c>
      <c r="X6" s="67"/>
      <c r="Y6" s="41" t="s">
        <v>42</v>
      </c>
      <c r="AA6" s="71"/>
      <c r="AB6" s="71"/>
      <c r="AC6" s="71"/>
      <c r="AD6" s="71"/>
      <c r="AE6" s="71"/>
      <c r="AF6" s="71"/>
      <c r="AG6" s="71"/>
      <c r="AH6" s="72"/>
    </row>
    <row r="7" spans="1:34" x14ac:dyDescent="0.2">
      <c r="A7" s="42"/>
      <c r="B7" s="43"/>
      <c r="C7" s="44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5"/>
    </row>
    <row r="8" spans="1:34" ht="15" customHeight="1" x14ac:dyDescent="0.2">
      <c r="A8" s="157" t="s">
        <v>128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</row>
    <row r="9" spans="1:34" x14ac:dyDescent="0.2">
      <c r="A9" s="159" t="s">
        <v>129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</row>
    <row r="10" spans="1:34" x14ac:dyDescent="0.2">
      <c r="A10" s="42"/>
      <c r="B10" s="43"/>
      <c r="C10" s="44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5"/>
    </row>
    <row r="11" spans="1:34" x14ac:dyDescent="0.2">
      <c r="A11" s="42"/>
      <c r="B11" s="43"/>
      <c r="C11" s="44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5"/>
    </row>
    <row r="12" spans="1:34" x14ac:dyDescent="0.2">
      <c r="B12" s="46"/>
    </row>
    <row r="13" spans="1:34" ht="32" x14ac:dyDescent="0.2">
      <c r="A13" s="48" t="s">
        <v>43</v>
      </c>
      <c r="B13" s="36" t="s">
        <v>44</v>
      </c>
      <c r="C13" s="33" t="s">
        <v>53</v>
      </c>
      <c r="D13" s="156" t="s">
        <v>54</v>
      </c>
      <c r="E13" s="156"/>
      <c r="F13" s="156"/>
      <c r="G13" s="156"/>
      <c r="H13" s="156"/>
      <c r="I13" s="156"/>
      <c r="J13" s="156"/>
      <c r="K13" s="156"/>
      <c r="L13" s="156"/>
      <c r="M13" s="156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</row>
    <row r="14" spans="1:34" ht="16" x14ac:dyDescent="0.2">
      <c r="A14" s="36" t="s">
        <v>22</v>
      </c>
      <c r="B14" s="50" t="s">
        <v>45</v>
      </c>
      <c r="C14" s="49">
        <v>8</v>
      </c>
      <c r="D14" s="156" t="s">
        <v>55</v>
      </c>
      <c r="E14" s="156"/>
      <c r="F14" s="156"/>
      <c r="G14" s="156"/>
      <c r="H14" s="156"/>
      <c r="I14" s="156"/>
      <c r="J14" s="156"/>
      <c r="K14" s="156"/>
      <c r="L14" s="156"/>
      <c r="M14" s="156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</row>
    <row r="15" spans="1:34" ht="16" x14ac:dyDescent="0.2">
      <c r="A15" s="73" t="s">
        <v>152</v>
      </c>
      <c r="B15" s="136" t="s">
        <v>152</v>
      </c>
      <c r="C15" s="49">
        <v>15</v>
      </c>
      <c r="D15" s="150" t="s">
        <v>115</v>
      </c>
      <c r="E15" s="151"/>
      <c r="F15" s="151"/>
      <c r="G15" s="151"/>
      <c r="H15" s="151"/>
      <c r="I15" s="151"/>
      <c r="J15" s="151"/>
      <c r="K15" s="151"/>
      <c r="L15" s="151"/>
      <c r="M15" s="152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</row>
    <row r="16" spans="1:34" ht="16" x14ac:dyDescent="0.2">
      <c r="A16" s="36" t="s">
        <v>46</v>
      </c>
      <c r="B16" s="50" t="s">
        <v>19</v>
      </c>
      <c r="C16" s="49">
        <v>45</v>
      </c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</row>
    <row r="17" spans="1:31" ht="16" x14ac:dyDescent="0.2">
      <c r="A17" s="36" t="s">
        <v>56</v>
      </c>
      <c r="B17" s="50" t="s">
        <v>57</v>
      </c>
      <c r="C17" s="49">
        <v>20</v>
      </c>
      <c r="D17" s="156" t="s">
        <v>58</v>
      </c>
      <c r="E17" s="156"/>
      <c r="F17" s="156"/>
      <c r="G17" s="156"/>
      <c r="H17" s="156"/>
      <c r="I17" s="156"/>
      <c r="J17" s="156"/>
      <c r="K17" s="156"/>
      <c r="L17" s="156"/>
      <c r="M17" s="156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</row>
    <row r="18" spans="1:31" ht="16" x14ac:dyDescent="0.2">
      <c r="A18" s="36" t="s">
        <v>59</v>
      </c>
      <c r="B18" s="50" t="s">
        <v>60</v>
      </c>
      <c r="C18" s="49">
        <v>50</v>
      </c>
      <c r="D18" s="150" t="s">
        <v>116</v>
      </c>
      <c r="E18" s="151"/>
      <c r="F18" s="151"/>
      <c r="G18" s="151"/>
      <c r="H18" s="151"/>
      <c r="I18" s="151"/>
      <c r="J18" s="151"/>
      <c r="K18" s="151"/>
      <c r="L18" s="151"/>
      <c r="M18" s="152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</row>
    <row r="19" spans="1:31" ht="16" x14ac:dyDescent="0.2">
      <c r="A19" s="36" t="s">
        <v>47</v>
      </c>
      <c r="B19" s="50" t="s">
        <v>23</v>
      </c>
      <c r="C19" s="49">
        <v>12</v>
      </c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</row>
    <row r="20" spans="1:31" ht="16" x14ac:dyDescent="0.2">
      <c r="A20" s="36" t="s">
        <v>25</v>
      </c>
      <c r="B20" s="50" t="s">
        <v>24</v>
      </c>
      <c r="C20" s="49">
        <v>10</v>
      </c>
      <c r="D20" s="156" t="s">
        <v>48</v>
      </c>
      <c r="E20" s="156"/>
      <c r="F20" s="156"/>
      <c r="G20" s="156"/>
      <c r="H20" s="156"/>
      <c r="I20" s="156"/>
      <c r="J20" s="156"/>
      <c r="K20" s="156"/>
      <c r="L20" s="156"/>
      <c r="M20" s="156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</row>
    <row r="21" spans="1:31" ht="16" x14ac:dyDescent="0.2">
      <c r="A21" s="36" t="s">
        <v>61</v>
      </c>
      <c r="B21" s="50" t="s">
        <v>62</v>
      </c>
      <c r="C21" s="49">
        <v>12</v>
      </c>
      <c r="D21" s="150"/>
      <c r="E21" s="151"/>
      <c r="F21" s="151"/>
      <c r="G21" s="151"/>
      <c r="H21" s="151"/>
      <c r="I21" s="151"/>
      <c r="J21" s="151"/>
      <c r="K21" s="151"/>
      <c r="L21" s="151"/>
      <c r="M21" s="152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</row>
    <row r="22" spans="1:31" ht="16" x14ac:dyDescent="0.2">
      <c r="A22" s="36" t="s">
        <v>63</v>
      </c>
      <c r="B22" s="50" t="s">
        <v>64</v>
      </c>
      <c r="C22" s="49">
        <v>20</v>
      </c>
      <c r="D22" s="150" t="s">
        <v>65</v>
      </c>
      <c r="E22" s="151"/>
      <c r="F22" s="151"/>
      <c r="G22" s="151"/>
      <c r="H22" s="151"/>
      <c r="I22" s="151"/>
      <c r="J22" s="151"/>
      <c r="K22" s="151"/>
      <c r="L22" s="151"/>
      <c r="M22" s="152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</row>
    <row r="23" spans="1:31" ht="16" x14ac:dyDescent="0.2">
      <c r="A23" s="36" t="s">
        <v>49</v>
      </c>
      <c r="B23" s="50" t="s">
        <v>49</v>
      </c>
      <c r="C23" s="49">
        <v>40</v>
      </c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</row>
    <row r="24" spans="1:31" ht="16" x14ac:dyDescent="0.2">
      <c r="A24" s="36" t="s">
        <v>66</v>
      </c>
      <c r="B24" s="50" t="s">
        <v>67</v>
      </c>
      <c r="C24" s="49">
        <v>8</v>
      </c>
      <c r="D24" s="156" t="s">
        <v>68</v>
      </c>
      <c r="E24" s="156"/>
      <c r="F24" s="156"/>
      <c r="G24" s="156"/>
      <c r="H24" s="156"/>
      <c r="I24" s="156"/>
      <c r="J24" s="156"/>
      <c r="K24" s="156"/>
      <c r="L24" s="156"/>
      <c r="M24" s="156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</row>
    <row r="25" spans="1:31" ht="16" x14ac:dyDescent="0.2">
      <c r="A25" s="36" t="s">
        <v>69</v>
      </c>
      <c r="B25" s="50" t="s">
        <v>70</v>
      </c>
      <c r="C25" s="49">
        <v>8</v>
      </c>
      <c r="D25" s="150" t="s">
        <v>71</v>
      </c>
      <c r="E25" s="151"/>
      <c r="F25" s="151"/>
      <c r="G25" s="151"/>
      <c r="H25" s="151"/>
      <c r="I25" s="151"/>
      <c r="J25" s="151"/>
      <c r="K25" s="151"/>
      <c r="L25" s="151"/>
      <c r="M25" s="152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</row>
    <row r="26" spans="1:31" ht="16" x14ac:dyDescent="0.2">
      <c r="A26" s="36" t="s">
        <v>72</v>
      </c>
      <c r="B26" s="50" t="s">
        <v>73</v>
      </c>
      <c r="C26" s="49">
        <v>13</v>
      </c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</row>
    <row r="27" spans="1:31" ht="16" x14ac:dyDescent="0.2">
      <c r="A27" s="36" t="s">
        <v>74</v>
      </c>
      <c r="B27" s="50" t="s">
        <v>75</v>
      </c>
      <c r="C27" s="49">
        <v>5</v>
      </c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</row>
    <row r="28" spans="1:31" ht="16" x14ac:dyDescent="0.2">
      <c r="A28" s="36" t="s">
        <v>76</v>
      </c>
      <c r="B28" s="50" t="s">
        <v>77</v>
      </c>
      <c r="C28" s="49">
        <v>15</v>
      </c>
      <c r="D28" s="150"/>
      <c r="E28" s="151"/>
      <c r="F28" s="151"/>
      <c r="G28" s="151"/>
      <c r="H28" s="151"/>
      <c r="I28" s="151"/>
      <c r="J28" s="151"/>
      <c r="K28" s="151"/>
      <c r="L28" s="151"/>
      <c r="M28" s="152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</row>
    <row r="29" spans="1:31" ht="16" x14ac:dyDescent="0.2">
      <c r="A29" s="36" t="s">
        <v>78</v>
      </c>
      <c r="B29" s="50" t="s">
        <v>79</v>
      </c>
      <c r="C29" s="49">
        <v>2</v>
      </c>
      <c r="D29" s="150" t="s">
        <v>80</v>
      </c>
      <c r="E29" s="151"/>
      <c r="F29" s="151"/>
      <c r="G29" s="151"/>
      <c r="H29" s="151"/>
      <c r="I29" s="151"/>
      <c r="J29" s="151"/>
      <c r="K29" s="151"/>
      <c r="L29" s="151"/>
      <c r="M29" s="152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</row>
    <row r="30" spans="1:31" ht="16" x14ac:dyDescent="0.2">
      <c r="A30" s="36" t="s">
        <v>81</v>
      </c>
      <c r="B30" s="50" t="s">
        <v>82</v>
      </c>
      <c r="C30" s="49">
        <v>4</v>
      </c>
      <c r="D30" s="150" t="s">
        <v>83</v>
      </c>
      <c r="E30" s="151"/>
      <c r="F30" s="151"/>
      <c r="G30" s="151"/>
      <c r="H30" s="151"/>
      <c r="I30" s="151"/>
      <c r="J30" s="151"/>
      <c r="K30" s="151"/>
      <c r="L30" s="151"/>
      <c r="M30" s="152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</row>
    <row r="31" spans="1:31" ht="17" customHeight="1" x14ac:dyDescent="0.2">
      <c r="A31" s="73" t="s">
        <v>130</v>
      </c>
      <c r="B31" s="107" t="s">
        <v>131</v>
      </c>
      <c r="C31" s="49">
        <v>8</v>
      </c>
      <c r="D31" s="153" t="s">
        <v>132</v>
      </c>
      <c r="E31" s="154"/>
      <c r="F31" s="154"/>
      <c r="G31" s="154"/>
      <c r="H31" s="154"/>
      <c r="I31" s="154"/>
      <c r="J31" s="154"/>
      <c r="K31" s="154"/>
      <c r="L31" s="154"/>
      <c r="M31" s="155"/>
      <c r="N31" s="124"/>
      <c r="O31" s="124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E31" s="35"/>
    </row>
    <row r="32" spans="1:31" ht="16" x14ac:dyDescent="0.2">
      <c r="A32" s="36" t="s">
        <v>84</v>
      </c>
      <c r="B32" s="50" t="s">
        <v>85</v>
      </c>
      <c r="C32" s="49">
        <v>27</v>
      </c>
      <c r="D32" s="150"/>
      <c r="E32" s="151"/>
      <c r="F32" s="151"/>
      <c r="G32" s="151"/>
      <c r="H32" s="151"/>
      <c r="I32" s="151"/>
      <c r="J32" s="151"/>
      <c r="K32" s="151"/>
      <c r="L32" s="151"/>
      <c r="M32" s="152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</row>
    <row r="33" spans="1:27" ht="16" customHeight="1" x14ac:dyDescent="0.2">
      <c r="A33" s="36" t="s">
        <v>118</v>
      </c>
      <c r="B33" s="68" t="s">
        <v>119</v>
      </c>
      <c r="C33" s="49">
        <v>10</v>
      </c>
      <c r="D33" s="150" t="s">
        <v>120</v>
      </c>
      <c r="E33" s="151"/>
      <c r="F33" s="151"/>
      <c r="G33" s="151"/>
      <c r="H33" s="151"/>
      <c r="I33" s="151"/>
      <c r="J33" s="151"/>
      <c r="K33" s="151"/>
      <c r="L33" s="151"/>
      <c r="M33" s="152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</row>
    <row r="34" spans="1:27" ht="16" customHeight="1" x14ac:dyDescent="0.2">
      <c r="A34" s="36" t="s">
        <v>121</v>
      </c>
      <c r="B34" s="68" t="s">
        <v>122</v>
      </c>
      <c r="C34" s="49">
        <v>5</v>
      </c>
      <c r="D34" s="150" t="s">
        <v>120</v>
      </c>
      <c r="E34" s="151"/>
      <c r="F34" s="151"/>
      <c r="G34" s="151"/>
      <c r="H34" s="151"/>
      <c r="I34" s="151"/>
      <c r="J34" s="151"/>
      <c r="K34" s="151"/>
      <c r="L34" s="151"/>
      <c r="M34" s="152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</row>
    <row r="35" spans="1:27" ht="16" x14ac:dyDescent="0.2">
      <c r="A35" s="73" t="s">
        <v>123</v>
      </c>
      <c r="B35" s="74" t="s">
        <v>133</v>
      </c>
      <c r="C35" s="49">
        <v>4</v>
      </c>
      <c r="D35" s="153" t="s">
        <v>120</v>
      </c>
      <c r="E35" s="151"/>
      <c r="F35" s="151"/>
      <c r="G35" s="151"/>
      <c r="H35" s="151"/>
      <c r="I35" s="151"/>
      <c r="J35" s="151"/>
      <c r="K35" s="151"/>
      <c r="L35" s="151"/>
      <c r="M35" s="152"/>
    </row>
    <row r="37" spans="1:27" ht="16" thickBot="1" x14ac:dyDescent="0.25">
      <c r="A37" s="52" t="s">
        <v>86</v>
      </c>
    </row>
    <row r="38" spans="1:27" ht="14" customHeight="1" x14ac:dyDescent="0.2">
      <c r="A38" s="146" t="s">
        <v>87</v>
      </c>
      <c r="B38" s="146" t="s">
        <v>88</v>
      </c>
      <c r="C38" s="53"/>
      <c r="D38" s="53"/>
      <c r="E38" s="53"/>
      <c r="F38" s="53"/>
    </row>
    <row r="39" spans="1:27" ht="32" x14ac:dyDescent="0.2">
      <c r="A39" s="147"/>
      <c r="B39" s="147"/>
      <c r="C39" s="54" t="s">
        <v>89</v>
      </c>
      <c r="D39" s="54" t="s">
        <v>90</v>
      </c>
      <c r="E39" s="54" t="s">
        <v>91</v>
      </c>
      <c r="F39" s="54" t="s">
        <v>92</v>
      </c>
    </row>
    <row r="40" spans="1:27" ht="47" thickBot="1" x14ac:dyDescent="0.25">
      <c r="A40" s="148"/>
      <c r="B40" s="148"/>
      <c r="C40" s="55" t="s">
        <v>93</v>
      </c>
      <c r="D40" s="55" t="s">
        <v>94</v>
      </c>
      <c r="E40" s="55" t="s">
        <v>95</v>
      </c>
      <c r="F40" s="55" t="s">
        <v>96</v>
      </c>
    </row>
    <row r="41" spans="1:27" ht="16" thickBot="1" x14ac:dyDescent="0.25">
      <c r="A41" s="56" t="s">
        <v>97</v>
      </c>
      <c r="B41" s="57" t="s">
        <v>97</v>
      </c>
      <c r="C41" s="57">
        <v>14</v>
      </c>
      <c r="D41" s="57">
        <v>10</v>
      </c>
      <c r="E41" s="57">
        <v>0</v>
      </c>
      <c r="F41" s="57">
        <v>0</v>
      </c>
    </row>
    <row r="42" spans="1:27" ht="71" thickBot="1" x14ac:dyDescent="0.25">
      <c r="A42" s="56" t="s">
        <v>97</v>
      </c>
      <c r="B42" s="57" t="s">
        <v>98</v>
      </c>
      <c r="C42" s="57">
        <v>14</v>
      </c>
      <c r="D42" s="57" t="s">
        <v>99</v>
      </c>
      <c r="E42" s="57">
        <v>0</v>
      </c>
      <c r="F42" s="57" t="s">
        <v>100</v>
      </c>
    </row>
    <row r="43" spans="1:27" ht="48" customHeight="1" thickBot="1" x14ac:dyDescent="0.25">
      <c r="A43" s="56" t="s">
        <v>98</v>
      </c>
      <c r="B43" s="57" t="s">
        <v>97</v>
      </c>
      <c r="C43" s="57" t="s">
        <v>101</v>
      </c>
      <c r="D43" s="57">
        <v>10</v>
      </c>
      <c r="E43" s="57" t="s">
        <v>102</v>
      </c>
      <c r="F43" s="57">
        <v>0</v>
      </c>
    </row>
    <row r="44" spans="1:27" ht="71" thickBot="1" x14ac:dyDescent="0.25">
      <c r="A44" s="56" t="s">
        <v>98</v>
      </c>
      <c r="B44" s="57" t="s">
        <v>98</v>
      </c>
      <c r="C44" s="57" t="s">
        <v>101</v>
      </c>
      <c r="D44" s="57" t="s">
        <v>103</v>
      </c>
      <c r="E44" s="57" t="s">
        <v>104</v>
      </c>
      <c r="F44" s="57" t="s">
        <v>100</v>
      </c>
    </row>
    <row r="46" spans="1:27" s="42" customFormat="1" ht="23" customHeight="1" x14ac:dyDescent="0.2">
      <c r="A46" s="149" t="s">
        <v>105</v>
      </c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AA46" s="45"/>
    </row>
  </sheetData>
  <sheetProtection algorithmName="SHA-512" hashValue="FVg0CJPzYZ89DczI01/3FSOwFrGeibdaJ/x+2tuRwShDoUZRHXwywRQ1603cNJtN2EGhiBoACXDylKvj3SXwGw==" saltValue="Jp/o1w22Zw3W21X3k+0LeA==" spinCount="100000" sheet="1" formatColumns="0" formatRows="0" insertColumns="0" insertRows="0"/>
  <mergeCells count="28">
    <mergeCell ref="D16:M16"/>
    <mergeCell ref="A8:Y8"/>
    <mergeCell ref="A9:Y9"/>
    <mergeCell ref="D13:M13"/>
    <mergeCell ref="D14:M14"/>
    <mergeCell ref="D15:M15"/>
    <mergeCell ref="D28:M28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A38:A40"/>
    <mergeCell ref="B38:B40"/>
    <mergeCell ref="A46:M46"/>
    <mergeCell ref="D29:M29"/>
    <mergeCell ref="D30:M30"/>
    <mergeCell ref="D32:M32"/>
    <mergeCell ref="D33:M33"/>
    <mergeCell ref="D34:M34"/>
    <mergeCell ref="D35:M35"/>
    <mergeCell ref="D31:M31"/>
  </mergeCells>
  <pageMargins left="0.7" right="0.7" top="0.75" bottom="0.75" header="0.3" footer="0.3"/>
  <pageSetup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F35"/>
  <sheetViews>
    <sheetView zoomScaleNormal="100" workbookViewId="0"/>
  </sheetViews>
  <sheetFormatPr baseColWidth="10" defaultColWidth="10.83203125" defaultRowHeight="15" x14ac:dyDescent="0.2"/>
  <cols>
    <col min="1" max="16384" width="10.83203125" style="37"/>
  </cols>
  <sheetData>
    <row r="1" spans="1:6" x14ac:dyDescent="0.2">
      <c r="A1" s="90"/>
    </row>
    <row r="2" spans="1:6" x14ac:dyDescent="0.2">
      <c r="A2" s="161" t="s">
        <v>158</v>
      </c>
      <c r="B2" s="161"/>
      <c r="C2" s="161"/>
      <c r="D2" s="161"/>
      <c r="E2" s="161"/>
      <c r="F2" s="161"/>
    </row>
    <row r="3" spans="1:6" x14ac:dyDescent="0.2">
      <c r="A3" s="69"/>
      <c r="B3" s="69"/>
      <c r="C3" s="69"/>
      <c r="D3" s="69"/>
      <c r="E3" s="69"/>
      <c r="F3" s="69"/>
    </row>
    <row r="4" spans="1:6" x14ac:dyDescent="0.2">
      <c r="A4" s="52" t="s">
        <v>106</v>
      </c>
    </row>
    <row r="6" spans="1:6" x14ac:dyDescent="0.2">
      <c r="A6" s="37" t="s">
        <v>107</v>
      </c>
    </row>
    <row r="7" spans="1:6" x14ac:dyDescent="0.2">
      <c r="B7" s="77" t="s">
        <v>159</v>
      </c>
    </row>
    <row r="8" spans="1:6" x14ac:dyDescent="0.2">
      <c r="B8" s="37" t="s">
        <v>108</v>
      </c>
    </row>
    <row r="10" spans="1:6" x14ac:dyDescent="0.2">
      <c r="A10" s="91" t="s">
        <v>146</v>
      </c>
    </row>
    <row r="11" spans="1:6" x14ac:dyDescent="0.2">
      <c r="B11" s="77" t="s">
        <v>147</v>
      </c>
    </row>
    <row r="12" spans="1:6" x14ac:dyDescent="0.2">
      <c r="B12" s="77" t="s">
        <v>160</v>
      </c>
    </row>
    <row r="13" spans="1:6" x14ac:dyDescent="0.2">
      <c r="B13" s="77"/>
    </row>
    <row r="14" spans="1:6" x14ac:dyDescent="0.2">
      <c r="A14" s="77" t="s">
        <v>135</v>
      </c>
    </row>
    <row r="15" spans="1:6" x14ac:dyDescent="0.2">
      <c r="B15" s="77" t="s">
        <v>126</v>
      </c>
    </row>
    <row r="16" spans="1:6" x14ac:dyDescent="0.2">
      <c r="B16" s="37" t="s">
        <v>110</v>
      </c>
    </row>
    <row r="17" spans="2:2" x14ac:dyDescent="0.2">
      <c r="B17" s="77" t="s">
        <v>145</v>
      </c>
    </row>
    <row r="18" spans="2:2" x14ac:dyDescent="0.2">
      <c r="B18" s="77" t="s">
        <v>136</v>
      </c>
    </row>
    <row r="19" spans="2:2" x14ac:dyDescent="0.2">
      <c r="B19" s="77" t="s">
        <v>137</v>
      </c>
    </row>
    <row r="20" spans="2:2" x14ac:dyDescent="0.2">
      <c r="B20" s="77" t="s">
        <v>148</v>
      </c>
    </row>
    <row r="21" spans="2:2" ht="17" x14ac:dyDescent="0.25">
      <c r="B21" s="37" t="s">
        <v>114</v>
      </c>
    </row>
    <row r="22" spans="2:2" customFormat="1" ht="17" x14ac:dyDescent="0.25">
      <c r="B22" s="137" t="s">
        <v>149</v>
      </c>
    </row>
    <row r="23" spans="2:2" customFormat="1" ht="17" x14ac:dyDescent="0.25">
      <c r="B23" s="85" t="s">
        <v>163</v>
      </c>
    </row>
    <row r="24" spans="2:2" customFormat="1" ht="17" x14ac:dyDescent="0.25">
      <c r="B24" s="85" t="s">
        <v>162</v>
      </c>
    </row>
    <row r="25" spans="2:2" x14ac:dyDescent="0.2">
      <c r="B25" s="77" t="s">
        <v>127</v>
      </c>
    </row>
    <row r="26" spans="2:2" x14ac:dyDescent="0.2">
      <c r="B26" s="77" t="s">
        <v>150</v>
      </c>
    </row>
    <row r="27" spans="2:2" x14ac:dyDescent="0.2">
      <c r="B27" s="77" t="s">
        <v>151</v>
      </c>
    </row>
    <row r="28" spans="2:2" x14ac:dyDescent="0.2">
      <c r="B28" s="77" t="s">
        <v>139</v>
      </c>
    </row>
    <row r="29" spans="2:2" x14ac:dyDescent="0.2">
      <c r="B29" s="77" t="s">
        <v>153</v>
      </c>
    </row>
    <row r="30" spans="2:2" x14ac:dyDescent="0.2">
      <c r="B30" s="77" t="s">
        <v>154</v>
      </c>
    </row>
    <row r="31" spans="2:2" x14ac:dyDescent="0.2">
      <c r="B31" s="77" t="s">
        <v>155</v>
      </c>
    </row>
    <row r="32" spans="2:2" x14ac:dyDescent="0.2">
      <c r="B32" s="77" t="s">
        <v>156</v>
      </c>
    </row>
    <row r="33" spans="1:2" x14ac:dyDescent="0.2">
      <c r="B33" s="77" t="s">
        <v>138</v>
      </c>
    </row>
    <row r="34" spans="1:2" x14ac:dyDescent="0.2">
      <c r="A34" s="92"/>
      <c r="B34" s="92"/>
    </row>
    <row r="35" spans="1:2" x14ac:dyDescent="0.2">
      <c r="A35" s="77" t="s">
        <v>161</v>
      </c>
    </row>
  </sheetData>
  <sheetProtection sheet="1" objects="1" scenarios="1"/>
  <mergeCells count="1">
    <mergeCell ref="A2:F2"/>
  </mergeCell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Totals</vt:lpstr>
      <vt:lpstr>STB Models Tier 2</vt:lpstr>
      <vt:lpstr>Tier 2 Calculations</vt:lpstr>
      <vt:lpstr>Tier 2 Allowances</vt:lpstr>
      <vt:lpstr>Instructions</vt:lpstr>
      <vt:lpstr>BaseType_T2</vt:lpstr>
    </vt:vector>
  </TitlesOfParts>
  <Company>CableLabs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Fitzgerald</dc:creator>
  <cp:lastModifiedBy>Microsoft Office User</cp:lastModifiedBy>
  <dcterms:created xsi:type="dcterms:W3CDTF">2014-02-04T00:39:40Z</dcterms:created>
  <dcterms:modified xsi:type="dcterms:W3CDTF">2022-11-07T15:46:58Z</dcterms:modified>
</cp:coreProperties>
</file>