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9"/>
  <workbookPr showInkAnnotation="0" autoCompressPictures="0"/>
  <mc:AlternateContent xmlns:mc="http://schemas.openxmlformats.org/markup-compatibility/2006">
    <mc:Choice Requires="x15">
      <x15ac:absPath xmlns:x15ac="http://schemas.microsoft.com/office/spreadsheetml/2010/11/ac" url="/Users/dfitzgerald/Documents/Energy Management/Canada/Reporting/SNE/2023/"/>
    </mc:Choice>
  </mc:AlternateContent>
  <xr:revisionPtr revIDLastSave="0" documentId="13_ncr:1_{08B89A26-D78F-A049-88BF-31D8B26A033E}" xr6:coauthVersionLast="47" xr6:coauthVersionMax="47" xr10:uidLastSave="{00000000-0000-0000-0000-000000000000}"/>
  <bookViews>
    <workbookView xWindow="5100" yWindow="6780" windowWidth="43720" windowHeight="21540" tabRatio="500" xr2:uid="{00000000-000D-0000-FFFF-FFFF00000000}"/>
  </bookViews>
  <sheets>
    <sheet name="Totals" sheetId="3" r:id="rId1"/>
    <sheet name="SNE Tier 2" sheetId="7" r:id="rId2"/>
    <sheet name="Tier 2 Allowances" sheetId="6" r:id="rId3"/>
    <sheet name="Instructions" sheetId="4" r:id="rId4"/>
  </sheets>
  <definedNames>
    <definedName name="IAD" localSheetId="2">'Tier 2 Allowances'!$B$4:$B$12</definedName>
    <definedName name="IAD">'Tier 2 Allowances'!$B$4:$B$13</definedName>
    <definedName name="LNE" localSheetId="2">'Tier 2 Allowances'!$B$22:$B$23</definedName>
    <definedName name="LNE">'Tier 2 Allowances'!$B$22:$B$23</definedName>
    <definedName name="Modem" localSheetId="2">'Tier 2 Allowances'!$B$15:$B$20</definedName>
    <definedName name="Modem">'Tier 2 Allowances'!$B$15:$B$20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14" i="3" l="1"/>
  <c r="E14" i="3" s="1" a="1"/>
  <c r="E14" i="3" s="1"/>
  <c r="B13" i="3"/>
  <c r="E13" i="3" s="1" a="1"/>
  <c r="E13" i="3" s="1"/>
  <c r="B12" i="3"/>
  <c r="E12" i="3" s="1" a="1"/>
  <c r="E12" i="3" s="1"/>
  <c r="AO4" i="7" l="1"/>
  <c r="AO5" i="7"/>
  <c r="AO6" i="7"/>
  <c r="AO7" i="7"/>
  <c r="AO8" i="7"/>
  <c r="AO9" i="7"/>
  <c r="AO10" i="7"/>
  <c r="AO11" i="7"/>
  <c r="AO12" i="7"/>
  <c r="AO13" i="7"/>
  <c r="AO14" i="7"/>
  <c r="AO15" i="7"/>
  <c r="AO16" i="7"/>
  <c r="AO17" i="7"/>
  <c r="AO18" i="7"/>
  <c r="AO19" i="7"/>
  <c r="AO20" i="7"/>
  <c r="AO21" i="7"/>
  <c r="AO22" i="7"/>
  <c r="AO23" i="7"/>
  <c r="AO24" i="7"/>
  <c r="AO25" i="7"/>
  <c r="AO26" i="7"/>
  <c r="AO27" i="7"/>
  <c r="AO28" i="7"/>
  <c r="AO29" i="7"/>
  <c r="AO30" i="7"/>
  <c r="AO31" i="7"/>
  <c r="AO32" i="7"/>
  <c r="AO33" i="7"/>
  <c r="AO34" i="7"/>
  <c r="AO35" i="7"/>
  <c r="AO36" i="7"/>
  <c r="AO37" i="7"/>
  <c r="AO38" i="7"/>
  <c r="AO39" i="7"/>
  <c r="AO40" i="7"/>
  <c r="AO41" i="7"/>
  <c r="AO42" i="7"/>
  <c r="AO43" i="7"/>
  <c r="AO44" i="7"/>
  <c r="AO45" i="7"/>
  <c r="AO46" i="7"/>
  <c r="AO47" i="7"/>
  <c r="AO48" i="7"/>
  <c r="AO49" i="7"/>
  <c r="AO50" i="7"/>
  <c r="AO51" i="7"/>
  <c r="AO52" i="7"/>
  <c r="AO53" i="7"/>
  <c r="AO54" i="7"/>
  <c r="AO55" i="7"/>
  <c r="AO56" i="7"/>
  <c r="AO57" i="7"/>
  <c r="AO58" i="7"/>
  <c r="AO59" i="7"/>
  <c r="AO60" i="7"/>
  <c r="AO61" i="7"/>
  <c r="AO62" i="7"/>
  <c r="AO63" i="7"/>
  <c r="AO64" i="7"/>
  <c r="AO65" i="7"/>
  <c r="AO66" i="7"/>
  <c r="AO67" i="7"/>
  <c r="AO68" i="7"/>
  <c r="AO69" i="7"/>
  <c r="AO70" i="7"/>
  <c r="AO71" i="7"/>
  <c r="AO72" i="7"/>
  <c r="AO73" i="7"/>
  <c r="AO74" i="7"/>
  <c r="AO75" i="7"/>
  <c r="AO76" i="7"/>
  <c r="AO77" i="7"/>
  <c r="AO78" i="7"/>
  <c r="AO79" i="7"/>
  <c r="AO80" i="7"/>
  <c r="AO81" i="7"/>
  <c r="AO82" i="7"/>
  <c r="AO83" i="7"/>
  <c r="AO84" i="7"/>
  <c r="AO85" i="7"/>
  <c r="AO86" i="7"/>
  <c r="AO87" i="7"/>
  <c r="AO88" i="7"/>
  <c r="AO89" i="7"/>
  <c r="AO90" i="7"/>
  <c r="AO91" i="7"/>
  <c r="AO92" i="7"/>
  <c r="AO93" i="7"/>
  <c r="AO94" i="7"/>
  <c r="AO95" i="7"/>
  <c r="AO96" i="7"/>
  <c r="AO97" i="7"/>
  <c r="AO98" i="7"/>
  <c r="AO99" i="7"/>
  <c r="H1" i="7" l="1"/>
  <c r="AK1" i="7"/>
  <c r="AJ1" i="7"/>
  <c r="AI1" i="7"/>
  <c r="AH1" i="7"/>
  <c r="AG1" i="7"/>
  <c r="AF1" i="7"/>
  <c r="AE1" i="7"/>
  <c r="AD1" i="7"/>
  <c r="AC1" i="7"/>
  <c r="AB1" i="7"/>
  <c r="AA1" i="7"/>
  <c r="Z1" i="7"/>
  <c r="Y1" i="7"/>
  <c r="X1" i="7"/>
  <c r="W1" i="7"/>
  <c r="V1" i="7"/>
  <c r="U1" i="7"/>
  <c r="T1" i="7"/>
  <c r="S1" i="7"/>
  <c r="R1" i="7"/>
  <c r="Q1" i="7"/>
  <c r="P1" i="7"/>
  <c r="O1" i="7"/>
  <c r="N1" i="7"/>
  <c r="M1" i="7"/>
  <c r="L1" i="7"/>
  <c r="K1" i="7"/>
  <c r="J1" i="7"/>
  <c r="I1" i="7"/>
  <c r="AO3" i="7" l="1"/>
  <c r="AO110" i="7"/>
  <c r="AO109" i="7"/>
  <c r="AO108" i="7"/>
  <c r="AO107" i="7"/>
  <c r="AO106" i="7"/>
  <c r="AO105" i="7"/>
  <c r="AO104" i="7"/>
  <c r="AO103" i="7"/>
  <c r="AO102" i="7"/>
  <c r="AO101" i="7"/>
  <c r="AO100" i="7"/>
  <c r="AQ99" i="7"/>
  <c r="AP99" i="7"/>
  <c r="AQ98" i="7"/>
  <c r="AP98" i="7"/>
  <c r="AQ97" i="7"/>
  <c r="AP97" i="7"/>
  <c r="AQ96" i="7"/>
  <c r="AP96" i="7"/>
  <c r="AQ95" i="7"/>
  <c r="AP95" i="7"/>
  <c r="AQ94" i="7"/>
  <c r="AP94" i="7"/>
  <c r="AQ93" i="7"/>
  <c r="AP93" i="7"/>
  <c r="AQ92" i="7"/>
  <c r="AP92" i="7"/>
  <c r="AQ91" i="7"/>
  <c r="AP91" i="7"/>
  <c r="AQ90" i="7"/>
  <c r="AP90" i="7"/>
  <c r="AQ89" i="7"/>
  <c r="AP89" i="7"/>
  <c r="AQ88" i="7"/>
  <c r="AP88" i="7"/>
  <c r="AQ87" i="7"/>
  <c r="AP87" i="7"/>
  <c r="AQ86" i="7"/>
  <c r="AP86" i="7"/>
  <c r="AQ85" i="7"/>
  <c r="AP85" i="7"/>
  <c r="AQ84" i="7"/>
  <c r="AP84" i="7"/>
  <c r="AQ83" i="7"/>
  <c r="AP83" i="7"/>
  <c r="AQ82" i="7"/>
  <c r="AP82" i="7"/>
  <c r="AQ81" i="7"/>
  <c r="AP81" i="7"/>
  <c r="AQ80" i="7"/>
  <c r="AP80" i="7"/>
  <c r="AQ79" i="7"/>
  <c r="AP79" i="7"/>
  <c r="AQ78" i="7"/>
  <c r="AP78" i="7"/>
  <c r="AQ77" i="7"/>
  <c r="AP77" i="7"/>
  <c r="AQ76" i="7"/>
  <c r="AP76" i="7"/>
  <c r="AQ75" i="7"/>
  <c r="AP75" i="7"/>
  <c r="AQ74" i="7"/>
  <c r="AP74" i="7"/>
  <c r="AQ73" i="7"/>
  <c r="AP73" i="7"/>
  <c r="AQ72" i="7"/>
  <c r="AP72" i="7"/>
  <c r="AQ71" i="7"/>
  <c r="AP71" i="7"/>
  <c r="AQ70" i="7"/>
  <c r="AP70" i="7"/>
  <c r="AQ69" i="7"/>
  <c r="AP69" i="7"/>
  <c r="AQ68" i="7"/>
  <c r="AP68" i="7"/>
  <c r="AQ67" i="7"/>
  <c r="AP67" i="7"/>
  <c r="AQ66" i="7"/>
  <c r="AP66" i="7"/>
  <c r="AQ65" i="7"/>
  <c r="AP65" i="7"/>
  <c r="AQ64" i="7"/>
  <c r="AP64" i="7"/>
  <c r="AQ63" i="7"/>
  <c r="AP63" i="7"/>
  <c r="AQ62" i="7"/>
  <c r="AP62" i="7"/>
  <c r="AQ61" i="7"/>
  <c r="AP61" i="7"/>
  <c r="AQ60" i="7"/>
  <c r="AP60" i="7"/>
  <c r="AQ59" i="7"/>
  <c r="AP59" i="7"/>
  <c r="AQ58" i="7"/>
  <c r="AP58" i="7"/>
  <c r="AQ57" i="7"/>
  <c r="AP57" i="7"/>
  <c r="AQ56" i="7"/>
  <c r="AP56" i="7"/>
  <c r="AQ55" i="7"/>
  <c r="AP55" i="7"/>
  <c r="AQ54" i="7"/>
  <c r="AP54" i="7"/>
  <c r="AQ53" i="7"/>
  <c r="AP53" i="7"/>
  <c r="AQ52" i="7"/>
  <c r="AP52" i="7"/>
  <c r="AQ51" i="7"/>
  <c r="AP51" i="7"/>
  <c r="AQ50" i="7"/>
  <c r="AP50" i="7"/>
  <c r="AQ49" i="7"/>
  <c r="AP49" i="7"/>
  <c r="AQ48" i="7"/>
  <c r="AP48" i="7"/>
  <c r="AQ47" i="7"/>
  <c r="AP47" i="7"/>
  <c r="AQ46" i="7"/>
  <c r="AP46" i="7"/>
  <c r="AQ45" i="7"/>
  <c r="AP45" i="7"/>
  <c r="AQ44" i="7"/>
  <c r="AP44" i="7"/>
  <c r="AQ43" i="7"/>
  <c r="AP43" i="7"/>
  <c r="AQ42" i="7"/>
  <c r="AP42" i="7"/>
  <c r="AQ41" i="7"/>
  <c r="AP41" i="7"/>
  <c r="AQ40" i="7"/>
  <c r="AP40" i="7"/>
  <c r="AQ39" i="7"/>
  <c r="AP39" i="7"/>
  <c r="AQ38" i="7"/>
  <c r="AP38" i="7"/>
  <c r="AQ37" i="7"/>
  <c r="AP37" i="7"/>
  <c r="AQ36" i="7"/>
  <c r="AP36" i="7"/>
  <c r="AQ35" i="7"/>
  <c r="AP35" i="7"/>
  <c r="AQ34" i="7"/>
  <c r="AP34" i="7"/>
  <c r="AQ33" i="7"/>
  <c r="AP33" i="7"/>
  <c r="AQ32" i="7"/>
  <c r="AP32" i="7"/>
  <c r="AQ31" i="7"/>
  <c r="AP31" i="7"/>
  <c r="AQ30" i="7"/>
  <c r="AP30" i="7"/>
  <c r="AQ29" i="7"/>
  <c r="AP29" i="7"/>
  <c r="AQ28" i="7"/>
  <c r="AP28" i="7"/>
  <c r="AQ27" i="7"/>
  <c r="AP27" i="7"/>
  <c r="AQ26" i="7"/>
  <c r="AP26" i="7"/>
  <c r="AQ25" i="7"/>
  <c r="AP25" i="7"/>
  <c r="AQ24" i="7"/>
  <c r="AP24" i="7"/>
  <c r="AQ23" i="7"/>
  <c r="AP23" i="7"/>
  <c r="AQ22" i="7"/>
  <c r="AP22" i="7"/>
  <c r="AQ21" i="7"/>
  <c r="AP21" i="7"/>
  <c r="AQ20" i="7"/>
  <c r="AP20" i="7"/>
  <c r="AQ19" i="7"/>
  <c r="AP19" i="7"/>
  <c r="AQ18" i="7"/>
  <c r="AP18" i="7"/>
  <c r="AQ17" i="7"/>
  <c r="AP17" i="7"/>
  <c r="AQ16" i="7"/>
  <c r="AP16" i="7"/>
  <c r="AQ15" i="7"/>
  <c r="AP15" i="7"/>
  <c r="AQ14" i="7"/>
  <c r="AP14" i="7"/>
  <c r="AQ13" i="7"/>
  <c r="AP13" i="7"/>
  <c r="AP12" i="7"/>
  <c r="AQ12" i="7" s="1"/>
  <c r="AQ11" i="7"/>
  <c r="AP11" i="7"/>
  <c r="AP10" i="7"/>
  <c r="AQ10" i="7" s="1"/>
  <c r="AQ9" i="7"/>
  <c r="AP9" i="7"/>
  <c r="AP8" i="7"/>
  <c r="AQ8" i="7" s="1"/>
  <c r="AP7" i="7"/>
  <c r="AQ7" i="7" s="1"/>
  <c r="C14" i="3" s="1"/>
  <c r="AP6" i="7"/>
  <c r="AQ6" i="7" s="1"/>
  <c r="AP5" i="7"/>
  <c r="AQ5" i="7" s="1"/>
  <c r="AP4" i="7"/>
  <c r="AQ4" i="7" s="1"/>
  <c r="C12" i="3" s="1"/>
  <c r="AP3" i="7"/>
  <c r="AQ3" i="7" s="1"/>
  <c r="C13" i="3" s="1"/>
  <c r="B15" i="3" l="1"/>
  <c r="D14" i="3"/>
  <c r="D13" i="3" l="1"/>
  <c r="D12" i="3" l="1"/>
  <c r="C15" i="3"/>
  <c r="D1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<sst xmlns="http://schemas.openxmlformats.org/spreadsheetml/2006/main" count="179" uniqueCount="140">
  <si>
    <t>GigE Backup WAN</t>
  </si>
  <si>
    <t>VDSL2 Simul WAN</t>
  </si>
  <si>
    <t>VDSL2 (30a) Simul WAN</t>
  </si>
  <si>
    <t>D3 above 4x4</t>
  </si>
  <si>
    <t>Fast E LAN</t>
  </si>
  <si>
    <t>GigE LAN</t>
  </si>
  <si>
    <t>WiFi (ac) LP</t>
  </si>
  <si>
    <t>WiFi above 2x2 LP</t>
  </si>
  <si>
    <t>WiFi (ac) HP</t>
  </si>
  <si>
    <t>WiFi above 2x2 HP</t>
  </si>
  <si>
    <t>HPNA</t>
  </si>
  <si>
    <t>MoCA</t>
  </si>
  <si>
    <t>FXS</t>
  </si>
  <si>
    <t>DECT</t>
  </si>
  <si>
    <t>USB 2</t>
  </si>
  <si>
    <t>USB 3</t>
  </si>
  <si>
    <t>SATA</t>
  </si>
  <si>
    <t>BATTERY</t>
  </si>
  <si>
    <t>Bluetooth</t>
  </si>
  <si>
    <t>ZigBee</t>
  </si>
  <si>
    <t>Z-wave</t>
  </si>
  <si>
    <t>PCIe</t>
  </si>
  <si>
    <t>Model Name</t>
  </si>
  <si>
    <t>Model Number</t>
  </si>
  <si>
    <t>Description</t>
  </si>
  <si>
    <t>Base Type</t>
  </si>
  <si>
    <t>VDSL2 (8, 12a, 17a, but not 30a)</t>
  </si>
  <si>
    <t>VDSL2 (all above profiles including 30a)</t>
  </si>
  <si>
    <t>DOCSIS 3.0 basic configuration (4x4)</t>
  </si>
  <si>
    <t>Gigabit Ethernet</t>
  </si>
  <si>
    <t>SFP with 1000BaseLX/SX</t>
  </si>
  <si>
    <t>SFP with GPON</t>
  </si>
  <si>
    <t>ADSL2plus</t>
  </si>
  <si>
    <t>Adders for Additional Backup WAN Interface</t>
  </si>
  <si>
    <t>Gigabit Ethernet WAN</t>
  </si>
  <si>
    <t>SFP Present (1000BaseLX/SX or GPON)</t>
  </si>
  <si>
    <t>Adders for Simultaneous Additional WAN Interface</t>
  </si>
  <si>
    <t>VDSL (profile 30a)</t>
  </si>
  <si>
    <t>DOCSIS 3.0 additional power allowance for each additional 4 downstream channels</t>
  </si>
  <si>
    <t>Adders for LAN interfaces and Additional Functionality</t>
  </si>
  <si>
    <t xml:space="preserve">1 Fast Ethernet port </t>
  </si>
  <si>
    <t xml:space="preserve">1 Gigabit Ethernet port </t>
  </si>
  <si>
    <t>Additional allowance per RF chain above a 2x2 MIMO configuration (e.g., for 3x3 and 4x4) with a conducted output power greater than 200 mW per chain</t>
  </si>
  <si>
    <t>MoCA 1.1/2.0</t>
  </si>
  <si>
    <t>USB 2.0 - no load connected</t>
  </si>
  <si>
    <t>USB 3.0 - no load connected</t>
  </si>
  <si>
    <t>SATA - no load connected</t>
  </si>
  <si>
    <t>Built-in back-up battery</t>
  </si>
  <si>
    <t>PCIe Interface (Connected)</t>
  </si>
  <si>
    <t>IAD ADSL2+</t>
  </si>
  <si>
    <t>IAD VDSL2</t>
  </si>
  <si>
    <t>IAD VDSL2 (30a)</t>
  </si>
  <si>
    <t>IAD MoCA</t>
  </si>
  <si>
    <t>IAD GigE</t>
  </si>
  <si>
    <t>IAD SFP 1000BaseLX/SX</t>
  </si>
  <si>
    <t>IAD SFP GPON</t>
  </si>
  <si>
    <t>Basic ADSL2+</t>
  </si>
  <si>
    <t>Basic VDSL2</t>
  </si>
  <si>
    <t>Basic VDSL2 (30a)</t>
  </si>
  <si>
    <t>Basic LNE</t>
  </si>
  <si>
    <t>Fast Eth LAN</t>
  </si>
  <si>
    <t>Blue-tooth</t>
  </si>
  <si>
    <t>Comments</t>
  </si>
  <si>
    <t>Descriptor</t>
  </si>
  <si>
    <t>Allowance</t>
  </si>
  <si>
    <t>Service Provider Name:</t>
  </si>
  <si>
    <t xml:space="preserve">Reporting Period: </t>
  </si>
  <si>
    <t xml:space="preserve">         as of (indicate date the reported number was recorded):</t>
  </si>
  <si>
    <t>Total</t>
  </si>
  <si>
    <t>SNE Category:</t>
  </si>
  <si>
    <t>Number of residential broadband subscribers served:</t>
  </si>
  <si>
    <t>For example, enter a 1 for MoCA, as it can only be taken once.  Enter a 4 in GigE for a device that has 4 GigE ports.  Cells that are limited to 0 or 1 will not allow anything else.</t>
  </si>
  <si>
    <t>Primary Deployed Function</t>
  </si>
  <si>
    <t>Integrated Access Device</t>
  </si>
  <si>
    <t>Broadband Modem</t>
  </si>
  <si>
    <t>Wi-Fi IEEE 802.11n radio at 2.4 GHz or at 5.0 GHz with a conducted output power less than 200 mW per chain (up to 2x2, i.e. 400 mW)</t>
  </si>
  <si>
    <t>Wi-Fi, IEEE 802.11ac radio at 5 GHz with a conducted output power less than 200 mW per chain (up to 2x2, i.e. 400 mW)</t>
  </si>
  <si>
    <t>Additional allowance per RF chain above a 2x2 MIMO configuration (e.g., for 3x3 and 4x4) with a conducted output power less than 200 mW per chain</t>
  </si>
  <si>
    <t xml:space="preserve">Wi-Fi IEEE 802.11n radio at 2.4 GHz or at 5.0 GHz with a conducted output power greater than or equal to 200 mW per chain (up to 2x2, i.e. 400 mW) </t>
  </si>
  <si>
    <t xml:space="preserve">Wi-Fi, IEEE 802.11ac radio at 5 GHz with a conducted output power greater than or equal to 200 mW per chain (up to 2x2, i.e. 400 mW) </t>
  </si>
  <si>
    <t>Wi-Fi IEEE 802.11n at 2.4GHz supporting 256-QAM</t>
  </si>
  <si>
    <t>802.11n 256 QAM</t>
  </si>
  <si>
    <t>Enter an integer number in each allowance to indicate the number of times the allowance can be taken</t>
  </si>
  <si>
    <t>If a device has a new feature that is not included in the list, provide a description of that new feature and the allowance taken for that feature.</t>
  </si>
  <si>
    <t>Total Purchased</t>
  </si>
  <si>
    <t>Number of Compliant Units</t>
  </si>
  <si>
    <t>% of Units Compliant</t>
  </si>
  <si>
    <t>Weighted Average Power (Watts)</t>
  </si>
  <si>
    <t>Totals Tab:</t>
  </si>
  <si>
    <t>WiFi (n) LP</t>
  </si>
  <si>
    <t>WiFi (n) HP</t>
  </si>
  <si>
    <t>Wi-Fi (n) LP</t>
  </si>
  <si>
    <t>Wi-Fi (ac) LP</t>
  </si>
  <si>
    <t>Wi-Fi above 2x2 LP</t>
  </si>
  <si>
    <t>Wi-Fi (n) HP</t>
  </si>
  <si>
    <t>Wi-Fi (ac) HP</t>
  </si>
  <si>
    <t>Wi-Fi above 2x2 HP</t>
  </si>
  <si>
    <t>G.fast</t>
  </si>
  <si>
    <t>Base Allowance: IAD Devices (by WAN interface) (watts)</t>
  </si>
  <si>
    <t>Base Allowance: Broadband Modems (by WAN Interface) (watts)</t>
  </si>
  <si>
    <t>Base Allowance: LNE (watts)</t>
  </si>
  <si>
    <t>LNE other than Advanced LNE</t>
  </si>
  <si>
    <t>Advanced LNE</t>
  </si>
  <si>
    <t>SFP Not Present</t>
  </si>
  <si>
    <t>G.hn</t>
  </si>
  <si>
    <t>SFP Backup WAN Not Present</t>
  </si>
  <si>
    <t>SFP Backup WAN Present</t>
  </si>
  <si>
    <t>LNE</t>
  </si>
  <si>
    <t>DOCSIS 3.1 No FDX</t>
  </si>
  <si>
    <t>IAD D3.1</t>
  </si>
  <si>
    <t>Basic D3.1</t>
  </si>
  <si>
    <t>MoCA 1.1/2.0 Single Channel</t>
  </si>
  <si>
    <t>Application Processor 5K-10K DMIPS</t>
  </si>
  <si>
    <t>VDSL2 Backup WAN</t>
  </si>
  <si>
    <t>AP 5K-10K DMIPS</t>
  </si>
  <si>
    <t>IAD D3.0</t>
  </si>
  <si>
    <t>Basic D3.0</t>
  </si>
  <si>
    <t>Allowances (Watts)</t>
  </si>
  <si>
    <t>Reported Power (Watts)</t>
  </si>
  <si>
    <t>New Feature Allowances (Watts)</t>
  </si>
  <si>
    <t>Final Power Allowance w/New Features (Watts)</t>
  </si>
  <si>
    <t>Power Allowance w/o New Features (Watts)</t>
  </si>
  <si>
    <t>Pass?</t>
  </si>
  <si>
    <t xml:space="preserve">            rows.  The cells that are not shaded can be copied, pasted, and deleted.  The sheet can be Unprotected in order to perform these functions, but please be careful to avoid impacting cells with formulas.</t>
  </si>
  <si>
    <t>Measured Power (Watts)</t>
  </si>
  <si>
    <t>10G EPON</t>
  </si>
  <si>
    <t>IAD 10G EPON</t>
  </si>
  <si>
    <t>Enter the quantity purchased of each model.</t>
  </si>
  <si>
    <t>SNE Tier 2 Tab:</t>
  </si>
  <si>
    <t>CONFIDENTIAL, RESTRICTED BY NDA</t>
  </si>
  <si>
    <t>Values in this table are automatically populated from the SNE Tier 2 Tab</t>
  </si>
  <si>
    <t>CEEVA SNE Report Tier 2 Models</t>
  </si>
  <si>
    <t>Enter the Service Provider Name, the reporting period, and the number of Residential Broadband Subs as of (a date as close to the end of the reporting period as possible)</t>
  </si>
  <si>
    <t>The rest of the totals tab will be populated automatically if quantities and other information are entered correctly on the SNE Tier 2 Tab</t>
  </si>
  <si>
    <t>The Totals SNE Tier 2 sheets are PROTECTED to prevent modifying the cells with formulas.  All formula cells are locked.  This will prevent the ability to copy, and insert complete</t>
  </si>
  <si>
    <t>Instructions for Completing the CEEVA SNE VA Reporting Template</t>
  </si>
  <si>
    <t>Quantity Received</t>
  </si>
  <si>
    <t>CEEVA SNE Allowances - Tier 2</t>
  </si>
  <si>
    <t>CEEVA SNE ANNUAL REPORT for 2023 Reporting Period</t>
  </si>
  <si>
    <t>Manufacturer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</si>
</sst>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dd/yy;@"/>
  </numFmts>
  <fonts count="14" x14ac:knownFonts="1">
    <font>
      <sz val="12"/>
      <color theme="1"/>
      <name val="Calibri"/>
      <family val="2"/>
      <scheme val="minor"/>
    </font>
    <font>
      <sz val="12"/>
      <color theme="1"/>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1"/>
      <color theme="0"/>
      <name val="Calibri"/>
      <family val="2"/>
      <scheme val="minor"/>
    </font>
    <font>
      <sz val="12"/>
      <name val="Calibri"/>
      <family val="2"/>
      <scheme val="minor"/>
    </font>
    <font>
      <b/>
      <sz val="14"/>
      <color theme="1"/>
      <name val="Calibri"/>
      <family val="2"/>
      <scheme val="minor"/>
    </font>
    <font>
      <b/>
      <sz val="16"/>
      <color theme="1"/>
      <name val="Calibri"/>
      <family val="2"/>
      <scheme val="minor"/>
    </font>
    <font>
      <u/>
      <sz val="12"/>
      <color theme="10"/>
      <name val="Calibri"/>
      <family val="2"/>
      <scheme val="minor"/>
    </font>
    <font>
      <u/>
      <sz val="12"/>
      <color theme="11"/>
      <name val="Calibri"/>
      <family val="2"/>
      <scheme val="minor"/>
    </font>
    <font>
      <b/>
      <sz val="12"/>
      <color rgb="FFFF0000"/>
      <name val="Calibri"/>
      <family val="2"/>
      <scheme val="minor"/>
    </font>
    <font>
      <b/>
      <sz val="12"/>
      <color rgb="FF000000"/>
      <name val="Calibri"/>
      <family val="2"/>
      <scheme val="minor"/>
    </font>
    <font>
      <b/>
      <sz val="12"/>
      <name val="Calibri"/>
      <family val="2"/>
      <scheme val="minor"/>
    </font>
  </fonts>
  <fills count="5">
    <fill>
      <patternFill patternType="none"/>
    </fill>
    <fill>
      <patternFill patternType="gray125"/>
    </fill>
    <fill>
      <patternFill patternType="solid">
        <fgColor theme="0" tint="-0.499984740745262"/>
        <bgColor indexed="64"/>
      </patternFill>
    </fill>
    <fill>
      <patternFill patternType="solid">
        <fgColor rgb="FFE5FAFF"/>
        <bgColor indexed="64"/>
      </patternFill>
    </fill>
    <fill>
      <patternFill patternType="solid">
        <fgColor theme="7" tint="0.79998168889431442"/>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medium">
        <color auto="1"/>
      </bottom>
      <diagonal/>
    </border>
    <border>
      <left/>
      <right/>
      <top/>
      <bottom style="thin">
        <color auto="1"/>
      </bottom>
      <diagonal/>
    </border>
    <border>
      <left style="thin">
        <color auto="1"/>
      </left>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auto="1"/>
      </bottom>
      <diagonal/>
    </border>
    <border>
      <left style="thin">
        <color auto="1"/>
      </left>
      <right/>
      <top/>
      <bottom style="medium">
        <color auto="1"/>
      </bottom>
      <diagonal/>
    </border>
    <border>
      <left/>
      <right style="thin">
        <color auto="1"/>
      </right>
      <top/>
      <bottom style="medium">
        <color auto="1"/>
      </bottom>
      <diagonal/>
    </border>
  </borders>
  <cellStyleXfs count="7">
    <xf numFmtId="0" fontId="0" fillId="0" borderId="0"/>
    <xf numFmtId="0" fontId="4" fillId="0" borderId="0"/>
    <xf numFmtId="9" fontId="1"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cellStyleXfs>
  <cellXfs count="79">
    <xf numFmtId="0" fontId="0" fillId="0" borderId="0" xfId="0"/>
    <xf numFmtId="0" fontId="6" fillId="0" borderId="3" xfId="0" applyFont="1" applyBorder="1" applyAlignment="1">
      <alignment vertical="top" wrapText="1"/>
    </xf>
    <xf numFmtId="0" fontId="6" fillId="0" borderId="3" xfId="0" applyFont="1" applyBorder="1" applyAlignment="1">
      <alignment vertical="top"/>
    </xf>
    <xf numFmtId="0" fontId="6" fillId="0" borderId="3" xfId="0" applyFont="1" applyBorder="1"/>
    <xf numFmtId="0" fontId="6" fillId="0" borderId="0" xfId="0" applyFont="1"/>
    <xf numFmtId="0" fontId="6" fillId="0" borderId="3" xfId="0" applyFont="1" applyBorder="1" applyAlignment="1">
      <alignment wrapText="1"/>
    </xf>
    <xf numFmtId="2" fontId="0" fillId="0" borderId="0" xfId="0" applyNumberFormat="1"/>
    <xf numFmtId="0" fontId="2" fillId="0" borderId="0" xfId="0" applyFont="1" applyAlignment="1">
      <alignment horizontal="center" vertical="center" wrapText="1"/>
    </xf>
    <xf numFmtId="0" fontId="7" fillId="0" borderId="3" xfId="0" applyFont="1" applyBorder="1" applyAlignment="1">
      <alignment horizontal="center"/>
    </xf>
    <xf numFmtId="0" fontId="0" fillId="0" borderId="0" xfId="0" applyAlignment="1">
      <alignment wrapText="1"/>
    </xf>
    <xf numFmtId="0" fontId="2" fillId="0" borderId="4" xfId="0" applyFont="1" applyBorder="1" applyAlignment="1">
      <alignment horizontal="center" vertical="center" wrapText="1"/>
    </xf>
    <xf numFmtId="0" fontId="2" fillId="0" borderId="0" xfId="0" applyFont="1" applyProtection="1">
      <protection locked="0"/>
    </xf>
    <xf numFmtId="0" fontId="0" fillId="0" borderId="0" xfId="0" applyProtection="1">
      <protection locked="0"/>
    </xf>
    <xf numFmtId="3" fontId="0" fillId="0" borderId="0" xfId="0" applyNumberFormat="1" applyProtection="1">
      <protection locked="0"/>
    </xf>
    <xf numFmtId="0" fontId="2" fillId="0" borderId="0" xfId="0" applyFont="1"/>
    <xf numFmtId="165" fontId="0" fillId="0" borderId="0" xfId="0" applyNumberFormat="1" applyProtection="1">
      <protection locked="0"/>
    </xf>
    <xf numFmtId="0" fontId="2" fillId="0" borderId="5" xfId="0" applyFont="1" applyBorder="1"/>
    <xf numFmtId="0" fontId="2" fillId="0" borderId="3" xfId="0" applyFont="1" applyBorder="1" applyProtection="1">
      <protection locked="0"/>
    </xf>
    <xf numFmtId="0" fontId="2" fillId="0" borderId="3" xfId="0" applyFont="1" applyBorder="1" applyAlignment="1" applyProtection="1">
      <alignment horizontal="center" wrapText="1"/>
      <protection locked="0"/>
    </xf>
    <xf numFmtId="0" fontId="0" fillId="0" borderId="3" xfId="0" applyBorder="1" applyAlignment="1">
      <alignment horizontal="left" vertical="center"/>
    </xf>
    <xf numFmtId="3" fontId="0" fillId="0" borderId="3" xfId="0" applyNumberFormat="1" applyBorder="1"/>
    <xf numFmtId="9" fontId="0" fillId="0" borderId="3" xfId="2" applyFont="1" applyBorder="1" applyProtection="1"/>
    <xf numFmtId="0" fontId="2" fillId="0" borderId="6" xfId="0" applyFont="1" applyBorder="1" applyProtection="1">
      <protection locked="0"/>
    </xf>
    <xf numFmtId="0" fontId="2" fillId="0" borderId="3" xfId="0" applyFont="1" applyBorder="1" applyAlignment="1" applyProtection="1">
      <alignment horizontal="center" vertical="center" wrapText="1"/>
      <protection locked="0"/>
    </xf>
    <xf numFmtId="0" fontId="4" fillId="0" borderId="0" xfId="1"/>
    <xf numFmtId="0" fontId="0" fillId="0" borderId="0" xfId="0" applyAlignment="1" applyProtection="1">
      <alignment wrapText="1"/>
      <protection locked="0"/>
    </xf>
    <xf numFmtId="0" fontId="6" fillId="0" borderId="1" xfId="0" applyFont="1" applyBorder="1"/>
    <xf numFmtId="0" fontId="6" fillId="0" borderId="1" xfId="0" applyFont="1" applyBorder="1" applyAlignment="1">
      <alignment vertical="top" wrapText="1"/>
    </xf>
    <xf numFmtId="0" fontId="6" fillId="0" borderId="1" xfId="0" applyFont="1" applyBorder="1" applyAlignment="1">
      <alignment vertical="top"/>
    </xf>
    <xf numFmtId="0" fontId="6" fillId="0" borderId="1" xfId="0" applyFont="1" applyBorder="1" applyAlignment="1">
      <alignment wrapText="1"/>
    </xf>
    <xf numFmtId="49" fontId="6" fillId="0" borderId="3" xfId="0" applyNumberFormat="1" applyFont="1" applyBorder="1"/>
    <xf numFmtId="49" fontId="6" fillId="0" borderId="3" xfId="0" applyNumberFormat="1" applyFont="1" applyBorder="1" applyAlignment="1">
      <alignment vertical="top" wrapText="1"/>
    </xf>
    <xf numFmtId="49" fontId="6" fillId="0" borderId="3" xfId="0" applyNumberFormat="1" applyFont="1" applyBorder="1" applyAlignment="1">
      <alignment vertical="top"/>
    </xf>
    <xf numFmtId="49" fontId="6" fillId="0" borderId="0" xfId="0" applyNumberFormat="1" applyFont="1"/>
    <xf numFmtId="49" fontId="0" fillId="0" borderId="3" xfId="0" applyNumberFormat="1" applyBorder="1"/>
    <xf numFmtId="49" fontId="2" fillId="0" borderId="4" xfId="0" applyNumberFormat="1" applyFont="1" applyBorder="1" applyAlignment="1">
      <alignment horizontal="center" vertical="center" wrapText="1"/>
    </xf>
    <xf numFmtId="2" fontId="0" fillId="0" borderId="0" xfId="0" applyNumberFormat="1" applyProtection="1">
      <protection locked="0"/>
    </xf>
    <xf numFmtId="0" fontId="0" fillId="0" borderId="0" xfId="0" applyAlignment="1">
      <alignment horizontal="center" vertical="center"/>
    </xf>
    <xf numFmtId="164" fontId="6" fillId="3" borderId="3" xfId="0" applyNumberFormat="1" applyFont="1" applyFill="1" applyBorder="1"/>
    <xf numFmtId="164" fontId="6" fillId="3" borderId="3" xfId="0" applyNumberFormat="1" applyFont="1" applyFill="1" applyBorder="1" applyAlignment="1">
      <alignment horizontal="right"/>
    </xf>
    <xf numFmtId="164" fontId="6" fillId="3" borderId="7" xfId="0" applyNumberFormat="1" applyFont="1" applyFill="1" applyBorder="1"/>
    <xf numFmtId="164" fontId="6" fillId="3" borderId="2" xfId="0" applyNumberFormat="1" applyFont="1" applyFill="1" applyBorder="1"/>
    <xf numFmtId="0" fontId="0" fillId="3" borderId="0" xfId="0" applyFill="1"/>
    <xf numFmtId="0" fontId="8" fillId="3" borderId="0" xfId="0" applyFont="1" applyFill="1"/>
    <xf numFmtId="3" fontId="2" fillId="0" borderId="3" xfId="0" applyNumberFormat="1" applyFont="1" applyBorder="1"/>
    <xf numFmtId="2" fontId="0" fillId="0" borderId="3" xfId="0" applyNumberFormat="1" applyBorder="1"/>
    <xf numFmtId="9" fontId="2" fillId="0" borderId="3" xfId="2" applyFont="1" applyBorder="1" applyProtection="1"/>
    <xf numFmtId="49" fontId="0" fillId="0" borderId="0" xfId="0" applyNumberFormat="1" applyProtection="1">
      <protection locked="0"/>
    </xf>
    <xf numFmtId="49" fontId="0" fillId="0" borderId="0" xfId="0" applyNumberFormat="1" applyAlignment="1" applyProtection="1">
      <alignment wrapText="1"/>
      <protection locked="0"/>
    </xf>
    <xf numFmtId="0" fontId="2" fillId="0" borderId="3" xfId="0" applyFont="1" applyBorder="1"/>
    <xf numFmtId="1" fontId="0" fillId="0" borderId="3" xfId="0" applyNumberFormat="1" applyBorder="1"/>
    <xf numFmtId="0" fontId="11" fillId="0" borderId="0" xfId="0" applyFont="1"/>
    <xf numFmtId="0" fontId="12" fillId="0" borderId="0" xfId="0" applyFont="1" applyProtection="1">
      <protection locked="0"/>
    </xf>
    <xf numFmtId="0" fontId="2" fillId="0" borderId="5" xfId="0" applyFont="1" applyBorder="1" applyProtection="1">
      <protection locked="0"/>
    </xf>
    <xf numFmtId="0" fontId="13" fillId="0" borderId="4" xfId="0" applyFont="1" applyBorder="1" applyAlignment="1">
      <alignment horizontal="center" vertical="center" wrapText="1"/>
    </xf>
    <xf numFmtId="0" fontId="0" fillId="2" borderId="0" xfId="0" applyFill="1"/>
    <xf numFmtId="0" fontId="0" fillId="2" borderId="0" xfId="0" applyFill="1" applyProtection="1">
      <protection locked="0"/>
    </xf>
    <xf numFmtId="0" fontId="0" fillId="2" borderId="0" xfId="0" applyFill="1" applyAlignment="1" applyProtection="1">
      <alignment wrapText="1"/>
      <protection locked="0"/>
    </xf>
    <xf numFmtId="2" fontId="0" fillId="2" borderId="0" xfId="0" applyNumberFormat="1" applyFill="1"/>
    <xf numFmtId="0" fontId="0" fillId="2" borderId="0" xfId="0" applyFill="1" applyAlignment="1">
      <alignment horizontal="center" vertical="center"/>
    </xf>
    <xf numFmtId="0" fontId="0" fillId="2" borderId="0" xfId="0" applyFill="1" applyAlignment="1">
      <alignment wrapText="1"/>
    </xf>
    <xf numFmtId="2" fontId="0" fillId="4" borderId="8" xfId="0" applyNumberFormat="1" applyFill="1" applyBorder="1"/>
    <xf numFmtId="2" fontId="0" fillId="4" borderId="8" xfId="0" applyNumberFormat="1" applyFill="1" applyBorder="1" applyAlignment="1">
      <alignment horizontal="center" vertical="center"/>
    </xf>
    <xf numFmtId="2" fontId="0" fillId="4" borderId="3" xfId="0" applyNumberFormat="1" applyFill="1" applyBorder="1"/>
    <xf numFmtId="2" fontId="0" fillId="4" borderId="3" xfId="0" applyNumberFormat="1" applyFill="1" applyBorder="1" applyAlignment="1">
      <alignment horizontal="center" vertical="center"/>
    </xf>
    <xf numFmtId="2" fontId="8" fillId="4" borderId="9" xfId="0" applyNumberFormat="1" applyFont="1" applyFill="1" applyBorder="1" applyAlignment="1">
      <alignment vertical="center"/>
    </xf>
    <xf numFmtId="0" fontId="0" fillId="4" borderId="0" xfId="0" applyFill="1" applyAlignment="1">
      <alignment vertical="center"/>
    </xf>
    <xf numFmtId="2" fontId="0" fillId="4" borderId="0" xfId="0" applyNumberFormat="1" applyFill="1" applyAlignment="1">
      <alignment horizontal="center" vertical="center"/>
    </xf>
    <xf numFmtId="0" fontId="0" fillId="4" borderId="0" xfId="0" applyFill="1"/>
    <xf numFmtId="0" fontId="0" fillId="4" borderId="9" xfId="0" applyFill="1" applyBorder="1" applyAlignment="1">
      <alignment horizontal="center" vertical="center"/>
    </xf>
    <xf numFmtId="0" fontId="0" fillId="4" borderId="11" xfId="0" applyFill="1" applyBorder="1" applyAlignment="1">
      <alignment wrapText="1"/>
    </xf>
    <xf numFmtId="0" fontId="2" fillId="0" borderId="0" xfId="0" applyFont="1" applyAlignment="1" applyProtection="1">
      <alignment horizontal="right"/>
      <protection locked="0"/>
    </xf>
    <xf numFmtId="0" fontId="0" fillId="0" borderId="0" xfId="0" applyAlignment="1">
      <alignment horizontal="right"/>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49" fontId="5" fillId="2" borderId="1" xfId="1" applyNumberFormat="1" applyFont="1" applyFill="1" applyBorder="1"/>
    <xf numFmtId="49" fontId="3" fillId="0" borderId="2" xfId="0" applyNumberFormat="1" applyFont="1" applyBorder="1"/>
    <xf numFmtId="0" fontId="3" fillId="0" borderId="2" xfId="0" applyFont="1" applyBorder="1"/>
    <xf numFmtId="49" fontId="3" fillId="0" borderId="3" xfId="0" applyNumberFormat="1" applyFont="1" applyBorder="1"/>
  </cellXfs>
  <cellStyles count="7">
    <cellStyle name="Followed Hyperlink" xfId="4" builtinId="9" hidden="1"/>
    <cellStyle name="Followed Hyperlink" xfId="6" builtinId="9" hidden="1"/>
    <cellStyle name="Hyperlink" xfId="3" builtinId="8" hidden="1"/>
    <cellStyle name="Hyperlink" xfId="5" builtinId="8" hidden="1"/>
    <cellStyle name="Normal" xfId="0" builtinId="0"/>
    <cellStyle name="Normal 2" xfId="1" xr:uid="{00000000-0005-0000-0000-000005000000}"/>
    <cellStyle name="Percent" xfId="2" builtinId="5"/>
  </cellStyles>
  <dxfs count="3">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9" defaultPivotStyle="PivotStyleMedium4"/>
  <colors>
    <mruColors>
      <color rgb="FFF5F1FF"/>
      <color rgb="FFD6FFCB"/>
      <color rgb="FFD8FFCC"/>
      <color rgb="FFE5FAFF"/>
      <color rgb="FFF8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9"/>
  <sheetViews>
    <sheetView tabSelected="1" workbookViewId="0">
      <selection activeCell="E4" sqref="E4"/>
    </sheetView>
  </sheetViews>
  <sheetFormatPr baseColWidth="10" defaultColWidth="11" defaultRowHeight="16" x14ac:dyDescent="0.2"/>
  <cols>
    <col min="1" max="1" width="32.6640625" customWidth="1"/>
  </cols>
  <sheetData>
    <row r="1" spans="1:6" x14ac:dyDescent="0.2">
      <c r="A1" s="52" t="s">
        <v>138</v>
      </c>
      <c r="B1" s="12"/>
      <c r="C1" s="12"/>
      <c r="D1" s="12"/>
      <c r="E1" s="12"/>
    </row>
    <row r="2" spans="1:6" x14ac:dyDescent="0.2">
      <c r="A2" s="52" t="s">
        <v>129</v>
      </c>
      <c r="B2" s="12"/>
      <c r="C2" s="12"/>
      <c r="D2" s="12"/>
      <c r="E2" s="12"/>
    </row>
    <row r="3" spans="1:6" x14ac:dyDescent="0.2">
      <c r="A3" s="12"/>
      <c r="B3" s="12"/>
      <c r="C3" s="12"/>
      <c r="D3" s="12"/>
      <c r="E3" s="12"/>
    </row>
    <row r="4" spans="1:6" x14ac:dyDescent="0.2">
      <c r="A4" s="71" t="s">
        <v>65</v>
      </c>
      <c r="B4" s="72"/>
      <c r="C4" s="72"/>
      <c r="D4" s="72"/>
      <c r="E4" s="12"/>
    </row>
    <row r="5" spans="1:6" x14ac:dyDescent="0.2">
      <c r="A5" s="71" t="s">
        <v>66</v>
      </c>
      <c r="B5" s="72"/>
      <c r="C5" s="72"/>
      <c r="D5" s="72"/>
      <c r="E5" s="12">
        <v>2023</v>
      </c>
    </row>
    <row r="6" spans="1:6" x14ac:dyDescent="0.2">
      <c r="A6" s="11"/>
      <c r="B6" s="12"/>
      <c r="C6" s="12"/>
      <c r="D6" s="12"/>
      <c r="E6" s="12"/>
    </row>
    <row r="7" spans="1:6" x14ac:dyDescent="0.2">
      <c r="A7" s="71" t="s">
        <v>70</v>
      </c>
      <c r="B7" s="72"/>
      <c r="C7" s="72"/>
      <c r="D7" s="72"/>
      <c r="E7" s="13"/>
      <c r="F7" s="14"/>
    </row>
    <row r="8" spans="1:6" x14ac:dyDescent="0.2">
      <c r="A8" s="71" t="s">
        <v>67</v>
      </c>
      <c r="B8" s="72"/>
      <c r="C8" s="72"/>
      <c r="D8" s="72"/>
      <c r="E8" s="15"/>
    </row>
    <row r="9" spans="1:6" x14ac:dyDescent="0.2">
      <c r="A9" s="11"/>
      <c r="B9" s="14"/>
      <c r="C9" s="14"/>
      <c r="D9" s="12"/>
      <c r="E9" s="12"/>
    </row>
    <row r="10" spans="1:6" x14ac:dyDescent="0.2">
      <c r="A10" s="53" t="s">
        <v>130</v>
      </c>
      <c r="B10" s="16"/>
      <c r="C10" s="16"/>
      <c r="D10" s="12"/>
      <c r="E10" s="12"/>
    </row>
    <row r="11" spans="1:6" ht="68" x14ac:dyDescent="0.2">
      <c r="A11" s="17" t="s">
        <v>69</v>
      </c>
      <c r="B11" s="23" t="s">
        <v>84</v>
      </c>
      <c r="C11" s="18" t="s">
        <v>85</v>
      </c>
      <c r="D11" s="18" t="s">
        <v>86</v>
      </c>
      <c r="E11" s="18" t="s">
        <v>87</v>
      </c>
    </row>
    <row r="12" spans="1:6" x14ac:dyDescent="0.2">
      <c r="A12" s="19" t="s">
        <v>74</v>
      </c>
      <c r="B12" s="20">
        <f>SUMIF('SNE Tier 2'!F3:F99,"Modem",'SNE Tier 2'!A3:A99)</f>
        <v>0</v>
      </c>
      <c r="C12" s="20">
        <f>SUMIFS('SNE Tier 2'!A3:A99,'SNE Tier 2'!F3:F99,"Modem",'SNE Tier 2'!AQ3:AQ99,"Yes")</f>
        <v>0</v>
      </c>
      <c r="D12" s="21" t="str">
        <f>IF(B12=0,"",C12/B12)</f>
        <v/>
      </c>
      <c r="E12" s="45" t="str" cm="1">
        <f t="array" ref="E12">IF(B12=0,"",SUMPRODUCT('SNE Tier 2'!AM3:AM99,('SNE Tier 2'!A3:A99)*('SNE Tier 2'!F3:F99="Modem"))/Totals!B12)</f>
        <v/>
      </c>
    </row>
    <row r="13" spans="1:6" x14ac:dyDescent="0.2">
      <c r="A13" s="19" t="s">
        <v>73</v>
      </c>
      <c r="B13" s="20">
        <f>SUMIF('SNE Tier 2'!F3:F99,"IAD",'SNE Tier 2'!A3:A99)</f>
        <v>0</v>
      </c>
      <c r="C13" s="20">
        <f>SUMIFS('SNE Tier 2'!A3:A99,'SNE Tier 2'!F3:F99,"IAD",'SNE Tier 2'!AQ3:AQ99,"Yes")</f>
        <v>0</v>
      </c>
      <c r="D13" s="21" t="str">
        <f t="shared" ref="D13:D14" si="0">IF(B13=0,"",C13/B13)</f>
        <v/>
      </c>
      <c r="E13" s="45" t="str" cm="1">
        <f t="array" ref="E13">IF(B13=0,"",SUMPRODUCT('SNE Tier 2'!AM3:AM99,('SNE Tier 2'!A3:A99)*('SNE Tier 2'!F3:F99="IAD"))/Totals!B13)</f>
        <v/>
      </c>
    </row>
    <row r="14" spans="1:6" x14ac:dyDescent="0.2">
      <c r="A14" s="19" t="s">
        <v>107</v>
      </c>
      <c r="B14" s="20">
        <f>SUMIF('SNE Tier 2'!F3:F99,"LNE",'SNE Tier 2'!A3:A99)</f>
        <v>0</v>
      </c>
      <c r="C14" s="20">
        <f>SUMIFS('SNE Tier 2'!A3:A99,'SNE Tier 2'!F3:F99,"LNE",'SNE Tier 2'!AQ3:AQ99,"Yes")</f>
        <v>0</v>
      </c>
      <c r="D14" s="21" t="str">
        <f t="shared" si="0"/>
        <v/>
      </c>
      <c r="E14" s="45" t="str" cm="1">
        <f t="array" ref="E14">IF(B14=0,"",SUMPRODUCT('SNE Tier 2'!AM3:AM99,('SNE Tier 2'!A3:A99)*('SNE Tier 2'!F3:F99="LNE"))/Totals!B14)</f>
        <v/>
      </c>
    </row>
    <row r="15" spans="1:6" x14ac:dyDescent="0.2">
      <c r="A15" s="49" t="s">
        <v>68</v>
      </c>
      <c r="B15" s="44">
        <f>SUM(B12:B14)</f>
        <v>0</v>
      </c>
      <c r="C15" s="44">
        <f>SUM(C12:C14)</f>
        <v>0</v>
      </c>
      <c r="D15" s="46">
        <f>IF(B15=0,0,C15/B15)</f>
        <v>0</v>
      </c>
      <c r="E15" s="50"/>
    </row>
    <row r="16" spans="1:6" x14ac:dyDescent="0.2">
      <c r="A16" s="22"/>
      <c r="B16" s="11"/>
      <c r="C16" s="11"/>
      <c r="D16" s="11"/>
      <c r="E16" s="12"/>
    </row>
    <row r="17" spans="1:8" ht="15" customHeight="1" x14ac:dyDescent="0.2">
      <c r="A17" s="22"/>
      <c r="B17" s="11"/>
      <c r="C17" s="11"/>
      <c r="D17" s="11"/>
      <c r="E17" s="12"/>
    </row>
    <row r="18" spans="1:8" x14ac:dyDescent="0.2">
      <c r="A18" s="12"/>
      <c r="B18" s="12"/>
      <c r="C18" s="12"/>
      <c r="D18" s="12"/>
      <c r="E18" s="12"/>
      <c r="F18" s="12"/>
      <c r="G18" s="12"/>
      <c r="H18" s="12"/>
    </row>
    <row r="19" spans="1:8" x14ac:dyDescent="0.2">
      <c r="A19" s="12"/>
      <c r="B19" s="12"/>
      <c r="C19" s="12"/>
      <c r="D19" s="12"/>
      <c r="E19" s="12"/>
      <c r="F19" s="12"/>
      <c r="G19" s="12"/>
      <c r="H19" s="12"/>
    </row>
    <row r="20" spans="1:8" x14ac:dyDescent="0.2">
      <c r="A20" s="12"/>
      <c r="B20" s="12"/>
      <c r="C20" s="12"/>
      <c r="D20" s="12"/>
      <c r="E20" s="12"/>
      <c r="F20" s="12"/>
      <c r="G20" s="12"/>
      <c r="H20" s="12"/>
    </row>
    <row r="21" spans="1:8" x14ac:dyDescent="0.2">
      <c r="A21" s="12"/>
      <c r="B21" s="12"/>
      <c r="C21" s="12"/>
      <c r="D21" s="12"/>
      <c r="E21" s="12"/>
      <c r="F21" s="12"/>
      <c r="G21" s="12"/>
      <c r="H21" s="12"/>
    </row>
    <row r="22" spans="1:8" x14ac:dyDescent="0.2">
      <c r="A22" s="12"/>
      <c r="B22" s="12"/>
      <c r="C22" s="12"/>
      <c r="D22" s="12"/>
      <c r="E22" s="12"/>
      <c r="F22" s="12"/>
      <c r="G22" s="12"/>
      <c r="H22" s="12"/>
    </row>
    <row r="23" spans="1:8" x14ac:dyDescent="0.2">
      <c r="A23" s="12"/>
      <c r="B23" s="12"/>
      <c r="C23" s="12"/>
      <c r="D23" s="12"/>
      <c r="E23" s="12"/>
      <c r="F23" s="12"/>
      <c r="G23" s="12"/>
      <c r="H23" s="12"/>
    </row>
    <row r="24" spans="1:8" x14ac:dyDescent="0.2">
      <c r="A24" s="12"/>
      <c r="B24" s="12"/>
      <c r="C24" s="12"/>
      <c r="D24" s="12"/>
      <c r="E24" s="12"/>
      <c r="F24" s="12"/>
      <c r="G24" s="12"/>
      <c r="H24" s="12"/>
    </row>
    <row r="25" spans="1:8" x14ac:dyDescent="0.2">
      <c r="A25" s="12"/>
      <c r="B25" s="12"/>
      <c r="C25" s="12"/>
      <c r="D25" s="12"/>
      <c r="E25" s="12"/>
      <c r="F25" s="12"/>
      <c r="G25" s="12"/>
      <c r="H25" s="12"/>
    </row>
    <row r="26" spans="1:8" x14ac:dyDescent="0.2">
      <c r="A26" s="12"/>
      <c r="B26" s="12"/>
      <c r="C26" s="12"/>
      <c r="D26" s="12"/>
      <c r="E26" s="12"/>
      <c r="F26" s="12"/>
      <c r="G26" s="12"/>
      <c r="H26" s="12"/>
    </row>
    <row r="27" spans="1:8" x14ac:dyDescent="0.2">
      <c r="A27" s="12"/>
      <c r="B27" s="12"/>
      <c r="C27" s="12"/>
      <c r="D27" s="12"/>
      <c r="E27" s="12"/>
      <c r="F27" s="12"/>
      <c r="G27" s="12"/>
      <c r="H27" s="12"/>
    </row>
    <row r="28" spans="1:8" x14ac:dyDescent="0.2">
      <c r="A28" s="12"/>
      <c r="B28" s="12"/>
      <c r="C28" s="12"/>
      <c r="D28" s="12"/>
      <c r="E28" s="12"/>
      <c r="F28" s="12"/>
      <c r="G28" s="12"/>
      <c r="H28" s="12"/>
    </row>
    <row r="29" spans="1:8" x14ac:dyDescent="0.2">
      <c r="A29" s="12"/>
      <c r="B29" s="12"/>
      <c r="C29" s="12"/>
      <c r="D29" s="12"/>
      <c r="E29" s="12"/>
      <c r="F29" s="12"/>
      <c r="G29" s="12"/>
      <c r="H29" s="12"/>
    </row>
    <row r="30" spans="1:8" x14ac:dyDescent="0.2">
      <c r="A30" s="12"/>
      <c r="B30" s="12"/>
      <c r="C30" s="12"/>
      <c r="D30" s="12"/>
      <c r="E30" s="12"/>
      <c r="F30" s="12"/>
      <c r="G30" s="12"/>
      <c r="H30" s="12"/>
    </row>
    <row r="31" spans="1:8" x14ac:dyDescent="0.2">
      <c r="A31" s="12"/>
      <c r="B31" s="12"/>
      <c r="C31" s="12"/>
      <c r="D31" s="12"/>
      <c r="E31" s="12"/>
      <c r="F31" s="12"/>
      <c r="G31" s="12"/>
      <c r="H31" s="12"/>
    </row>
    <row r="32" spans="1:8" x14ac:dyDescent="0.2">
      <c r="A32" s="12"/>
      <c r="B32" s="12"/>
      <c r="C32" s="12"/>
      <c r="D32" s="12"/>
      <c r="E32" s="12"/>
      <c r="F32" s="12"/>
      <c r="G32" s="12"/>
      <c r="H32" s="12"/>
    </row>
    <row r="33" spans="1:8" x14ac:dyDescent="0.2">
      <c r="A33" s="12"/>
      <c r="B33" s="12"/>
      <c r="C33" s="12"/>
      <c r="D33" s="12"/>
      <c r="E33" s="12"/>
      <c r="F33" s="12"/>
      <c r="G33" s="12"/>
      <c r="H33" s="12"/>
    </row>
    <row r="34" spans="1:8" x14ac:dyDescent="0.2">
      <c r="A34" s="12"/>
      <c r="B34" s="12"/>
      <c r="C34" s="12"/>
      <c r="D34" s="12"/>
      <c r="E34" s="12"/>
      <c r="F34" s="12"/>
      <c r="G34" s="12"/>
      <c r="H34" s="12"/>
    </row>
    <row r="35" spans="1:8" x14ac:dyDescent="0.2">
      <c r="A35" s="12"/>
      <c r="B35" s="12"/>
      <c r="C35" s="12"/>
      <c r="D35" s="12"/>
      <c r="E35" s="12"/>
      <c r="F35" s="12"/>
      <c r="G35" s="12"/>
      <c r="H35" s="12"/>
    </row>
    <row r="36" spans="1:8" x14ac:dyDescent="0.2">
      <c r="A36" s="12"/>
      <c r="B36" s="12"/>
      <c r="C36" s="12"/>
      <c r="D36" s="12"/>
      <c r="E36" s="12"/>
      <c r="F36" s="12"/>
      <c r="G36" s="12"/>
      <c r="H36" s="12"/>
    </row>
    <row r="37" spans="1:8" x14ac:dyDescent="0.2">
      <c r="A37" s="12"/>
      <c r="B37" s="12"/>
      <c r="C37" s="12"/>
      <c r="D37" s="12"/>
      <c r="E37" s="12"/>
      <c r="F37" s="12"/>
      <c r="G37" s="12"/>
      <c r="H37" s="12"/>
    </row>
    <row r="38" spans="1:8" x14ac:dyDescent="0.2">
      <c r="A38" s="12"/>
      <c r="B38" s="12"/>
      <c r="C38" s="12"/>
      <c r="D38" s="12"/>
      <c r="E38" s="12"/>
      <c r="F38" s="12"/>
      <c r="G38" s="12"/>
      <c r="H38" s="12"/>
    </row>
    <row r="39" spans="1:8" x14ac:dyDescent="0.2">
      <c r="A39" s="12"/>
      <c r="B39" s="12"/>
      <c r="C39" s="12"/>
      <c r="D39" s="12"/>
      <c r="E39" s="12"/>
      <c r="F39" s="12"/>
      <c r="G39" s="12"/>
      <c r="H39" s="12"/>
    </row>
    <row r="40" spans="1:8" x14ac:dyDescent="0.2">
      <c r="A40" s="12"/>
      <c r="B40" s="12"/>
      <c r="C40" s="12"/>
      <c r="D40" s="12"/>
      <c r="E40" s="12"/>
      <c r="F40" s="12"/>
      <c r="G40" s="12"/>
      <c r="H40" s="12"/>
    </row>
    <row r="41" spans="1:8" x14ac:dyDescent="0.2">
      <c r="A41" s="12"/>
      <c r="B41" s="12"/>
      <c r="C41" s="12"/>
      <c r="D41" s="12"/>
      <c r="E41" s="12"/>
      <c r="F41" s="12"/>
      <c r="G41" s="12"/>
      <c r="H41" s="12"/>
    </row>
    <row r="42" spans="1:8" x14ac:dyDescent="0.2">
      <c r="A42" s="12"/>
      <c r="B42" s="12"/>
      <c r="C42" s="12"/>
      <c r="D42" s="12"/>
      <c r="E42" s="12"/>
      <c r="F42" s="12"/>
      <c r="G42" s="12"/>
      <c r="H42" s="12"/>
    </row>
    <row r="43" spans="1:8" x14ac:dyDescent="0.2">
      <c r="A43" s="12"/>
      <c r="B43" s="12"/>
      <c r="C43" s="12"/>
      <c r="D43" s="12"/>
      <c r="E43" s="12"/>
      <c r="F43" s="12"/>
      <c r="G43" s="12"/>
      <c r="H43" s="12"/>
    </row>
    <row r="44" spans="1:8" x14ac:dyDescent="0.2">
      <c r="A44" s="12"/>
      <c r="B44" s="12"/>
      <c r="C44" s="12"/>
      <c r="D44" s="12"/>
      <c r="E44" s="12"/>
      <c r="F44" s="12"/>
      <c r="G44" s="12"/>
      <c r="H44" s="12"/>
    </row>
    <row r="45" spans="1:8" x14ac:dyDescent="0.2">
      <c r="A45" s="12"/>
      <c r="B45" s="12"/>
      <c r="C45" s="12"/>
      <c r="D45" s="12"/>
      <c r="E45" s="12"/>
      <c r="F45" s="12"/>
      <c r="G45" s="12"/>
      <c r="H45" s="12"/>
    </row>
    <row r="46" spans="1:8" x14ac:dyDescent="0.2">
      <c r="A46" s="12"/>
      <c r="B46" s="12"/>
      <c r="C46" s="12"/>
      <c r="D46" s="12"/>
      <c r="E46" s="12"/>
      <c r="F46" s="12"/>
      <c r="G46" s="12"/>
      <c r="H46" s="12"/>
    </row>
    <row r="47" spans="1:8" x14ac:dyDescent="0.2">
      <c r="A47" s="12"/>
      <c r="B47" s="12"/>
      <c r="C47" s="12"/>
      <c r="D47" s="12"/>
      <c r="E47" s="12"/>
      <c r="F47" s="12"/>
      <c r="G47" s="12"/>
      <c r="H47" s="12"/>
    </row>
    <row r="48" spans="1:8" x14ac:dyDescent="0.2">
      <c r="A48" s="12"/>
      <c r="B48" s="12"/>
      <c r="C48" s="12"/>
      <c r="D48" s="12"/>
      <c r="E48" s="12"/>
      <c r="F48" s="12"/>
      <c r="G48" s="12"/>
      <c r="H48" s="12"/>
    </row>
    <row r="49" spans="1:8" x14ac:dyDescent="0.2">
      <c r="A49" s="12"/>
      <c r="B49" s="12"/>
      <c r="C49" s="12"/>
      <c r="D49" s="12"/>
      <c r="E49" s="12"/>
      <c r="F49" s="12"/>
      <c r="G49" s="12"/>
      <c r="H49" s="12"/>
    </row>
    <row r="50" spans="1:8" x14ac:dyDescent="0.2">
      <c r="A50" s="12"/>
      <c r="B50" s="12"/>
      <c r="C50" s="12"/>
      <c r="D50" s="12"/>
      <c r="E50" s="12"/>
      <c r="F50" s="12"/>
      <c r="G50" s="12"/>
      <c r="H50" s="12"/>
    </row>
    <row r="51" spans="1:8" x14ac:dyDescent="0.2">
      <c r="A51" s="12"/>
      <c r="B51" s="12"/>
      <c r="C51" s="12"/>
      <c r="D51" s="12"/>
      <c r="E51" s="12"/>
      <c r="F51" s="12"/>
      <c r="G51" s="12"/>
      <c r="H51" s="12"/>
    </row>
    <row r="52" spans="1:8" x14ac:dyDescent="0.2">
      <c r="A52" s="12"/>
      <c r="B52" s="12"/>
      <c r="C52" s="12"/>
      <c r="D52" s="12"/>
      <c r="E52" s="12"/>
      <c r="F52" s="12"/>
      <c r="G52" s="12"/>
      <c r="H52" s="12"/>
    </row>
    <row r="53" spans="1:8" x14ac:dyDescent="0.2">
      <c r="A53" s="12"/>
      <c r="B53" s="12"/>
      <c r="C53" s="12"/>
      <c r="D53" s="12"/>
      <c r="E53" s="12"/>
      <c r="F53" s="12"/>
      <c r="G53" s="12"/>
      <c r="H53" s="12"/>
    </row>
    <row r="54" spans="1:8" x14ac:dyDescent="0.2">
      <c r="A54" s="12"/>
      <c r="B54" s="12"/>
      <c r="C54" s="12"/>
      <c r="D54" s="12"/>
      <c r="E54" s="12"/>
      <c r="F54" s="12"/>
      <c r="G54" s="12"/>
      <c r="H54" s="12"/>
    </row>
    <row r="55" spans="1:8" x14ac:dyDescent="0.2">
      <c r="A55" s="12"/>
      <c r="B55" s="12"/>
      <c r="C55" s="12"/>
      <c r="D55" s="12"/>
      <c r="E55" s="12"/>
      <c r="F55" s="12"/>
      <c r="G55" s="12"/>
      <c r="H55" s="12"/>
    </row>
    <row r="56" spans="1:8" x14ac:dyDescent="0.2">
      <c r="A56" s="12"/>
      <c r="B56" s="12"/>
      <c r="C56" s="12"/>
      <c r="D56" s="12"/>
      <c r="E56" s="12"/>
      <c r="F56" s="12"/>
      <c r="G56" s="12"/>
      <c r="H56" s="12"/>
    </row>
    <row r="57" spans="1:8" x14ac:dyDescent="0.2">
      <c r="A57" s="12"/>
      <c r="B57" s="12"/>
      <c r="C57" s="12"/>
      <c r="D57" s="12"/>
      <c r="E57" s="12"/>
      <c r="F57" s="12"/>
      <c r="G57" s="12"/>
      <c r="H57" s="12"/>
    </row>
    <row r="58" spans="1:8" x14ac:dyDescent="0.2">
      <c r="A58" s="12"/>
      <c r="B58" s="12"/>
      <c r="C58" s="12"/>
      <c r="D58" s="12"/>
      <c r="E58" s="12"/>
      <c r="F58" s="12"/>
      <c r="G58" s="12"/>
      <c r="H58" s="12"/>
    </row>
    <row r="59" spans="1:8" x14ac:dyDescent="0.2">
      <c r="A59" s="12"/>
      <c r="B59" s="12"/>
      <c r="C59" s="12"/>
      <c r="D59" s="12"/>
      <c r="E59" s="12"/>
      <c r="F59" s="12"/>
      <c r="G59" s="12"/>
      <c r="H59" s="12"/>
    </row>
  </sheetData>
  <sheetProtection sheet="1" objects="1" scenarios="1" formatCells="0" formatColumns="0" formatRows="0"/>
  <mergeCells count="4">
    <mergeCell ref="A4:D4"/>
    <mergeCell ref="A5:D5"/>
    <mergeCell ref="A7:D7"/>
    <mergeCell ref="A8:D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63ED-350A-E44A-AC8E-49805E235C3A}">
  <sheetPr>
    <outlinePr summaryRight="0"/>
  </sheetPr>
  <dimension ref="A1:AR123"/>
  <sheetViews>
    <sheetView workbookViewId="0">
      <pane xSplit="5" ySplit="2" topLeftCell="F3" activePane="bottomRight" state="frozen"/>
      <selection pane="topRight" activeCell="F1" sqref="F1"/>
      <selection pane="bottomLeft" activeCell="A4" sqref="A4"/>
      <selection pane="bottomRight" activeCell="A3" sqref="A3"/>
    </sheetView>
  </sheetViews>
  <sheetFormatPr baseColWidth="10" defaultColWidth="11" defaultRowHeight="16" x14ac:dyDescent="0.2"/>
  <cols>
    <col min="2" max="2" width="16.83203125" customWidth="1"/>
    <col min="3" max="3" width="12" bestFit="1" customWidth="1"/>
    <col min="4" max="4" width="14" bestFit="1" customWidth="1"/>
    <col min="5" max="5" width="16.6640625" style="9" customWidth="1"/>
    <col min="6" max="6" width="18.5" style="9" customWidth="1"/>
    <col min="7" max="7" width="22.6640625" customWidth="1"/>
    <col min="8" max="8" width="8" customWidth="1"/>
    <col min="9" max="9" width="8.83203125" customWidth="1"/>
    <col min="10" max="11" width="7.83203125" customWidth="1"/>
    <col min="12" max="12" width="7.1640625" customWidth="1"/>
    <col min="13" max="13" width="10.33203125" customWidth="1"/>
    <col min="14" max="14" width="8" customWidth="1"/>
    <col min="15" max="15" width="5.1640625" customWidth="1"/>
    <col min="16" max="16" width="6.6640625" customWidth="1"/>
    <col min="17" max="17" width="6.83203125" customWidth="1"/>
    <col min="18" max="18" width="7.1640625" customWidth="1"/>
    <col min="19" max="19" width="8.6640625" customWidth="1"/>
    <col min="20" max="20" width="6.33203125" customWidth="1"/>
    <col min="21" max="21" width="7.5" customWidth="1"/>
    <col min="22" max="22" width="7.1640625" customWidth="1"/>
    <col min="23" max="23" width="6" customWidth="1"/>
    <col min="24" max="24" width="6.1640625" bestFit="1" customWidth="1"/>
    <col min="25" max="25" width="6" customWidth="1"/>
    <col min="26" max="26" width="6.33203125" bestFit="1" customWidth="1"/>
    <col min="27" max="27" width="4.6640625" bestFit="1" customWidth="1"/>
    <col min="28" max="28" width="5.6640625" bestFit="1" customWidth="1"/>
    <col min="29" max="30" width="6.1640625" bestFit="1" customWidth="1"/>
    <col min="31" max="31" width="5.6640625" bestFit="1" customWidth="1"/>
    <col min="32" max="32" width="8.6640625" bestFit="1" customWidth="1"/>
    <col min="33" max="33" width="6" customWidth="1"/>
    <col min="34" max="34" width="6.83203125" bestFit="1" customWidth="1"/>
    <col min="35" max="35" width="7.33203125" bestFit="1" customWidth="1"/>
    <col min="36" max="36" width="5" bestFit="1" customWidth="1"/>
    <col min="37" max="37" width="7.1640625" customWidth="1"/>
    <col min="43" max="43" width="11" style="37"/>
    <col min="44" max="44" width="41.33203125" style="9" customWidth="1"/>
  </cols>
  <sheetData>
    <row r="1" spans="1:44" ht="42" customHeight="1" thickBot="1" x14ac:dyDescent="0.25">
      <c r="A1" s="73" t="s">
        <v>131</v>
      </c>
      <c r="B1" s="74"/>
      <c r="C1" s="74"/>
      <c r="D1" s="74"/>
      <c r="E1" s="74"/>
      <c r="F1" s="65"/>
      <c r="G1" s="66" t="s">
        <v>117</v>
      </c>
      <c r="H1" s="67">
        <f>'Tier 2 Allowances'!C25</f>
        <v>0.4</v>
      </c>
      <c r="I1" s="67">
        <f>'Tier 2 Allowances'!C26</f>
        <v>0.7</v>
      </c>
      <c r="J1" s="67">
        <f>'Tier 2 Allowances'!C27</f>
        <v>2</v>
      </c>
      <c r="K1" s="67">
        <f>'Tier 2 Allowances'!C28</f>
        <v>0.7</v>
      </c>
      <c r="L1" s="67">
        <f>'Tier 2 Allowances'!C30</f>
        <v>3.2</v>
      </c>
      <c r="M1" s="67">
        <f>'Tier 2 Allowances'!C31</f>
        <v>4.7</v>
      </c>
      <c r="N1" s="67">
        <f>'Tier 2 Allowances'!C32</f>
        <v>1.3</v>
      </c>
      <c r="O1" s="67">
        <f>'Tier 2 Allowances'!C34</f>
        <v>0.2</v>
      </c>
      <c r="P1" s="67">
        <f>'Tier 2 Allowances'!C35</f>
        <v>0.2</v>
      </c>
      <c r="Q1" s="67">
        <f>'Tier 2 Allowances'!C36</f>
        <v>1</v>
      </c>
      <c r="R1" s="67">
        <f>'Tier 2 Allowances'!C37</f>
        <v>1.8</v>
      </c>
      <c r="S1" s="67">
        <f>'Tier 2 Allowances'!C38</f>
        <v>0.3</v>
      </c>
      <c r="T1" s="67">
        <f>'Tier 2 Allowances'!C39</f>
        <v>1.1000000000000001</v>
      </c>
      <c r="U1" s="67">
        <f>'Tier 2 Allowances'!C40</f>
        <v>2.2000000000000002</v>
      </c>
      <c r="V1" s="67">
        <f>'Tier 2 Allowances'!C41</f>
        <v>0.3</v>
      </c>
      <c r="W1" s="67">
        <f>'Tier 2 Allowances'!C42</f>
        <v>0.5</v>
      </c>
      <c r="X1" s="67">
        <f>'Tier 2 Allowances'!C43</f>
        <v>1.5</v>
      </c>
      <c r="Y1" s="67">
        <f>'Tier 2 Allowances'!C44</f>
        <v>2</v>
      </c>
      <c r="Z1" s="67">
        <f>'Tier 2 Allowances'!C45</f>
        <v>2.2000000000000002</v>
      </c>
      <c r="AA1" s="67">
        <f>'Tier 2 Allowances'!C46</f>
        <v>0.3</v>
      </c>
      <c r="AB1" s="67">
        <f>'Tier 2 Allowances'!C47</f>
        <v>0.5</v>
      </c>
      <c r="AC1" s="67">
        <f>'Tier 2 Allowances'!C48</f>
        <v>0.1</v>
      </c>
      <c r="AD1" s="67">
        <f>'Tier 2 Allowances'!C49</f>
        <v>0.2</v>
      </c>
      <c r="AE1" s="67">
        <f>'Tier 2 Allowances'!C50</f>
        <v>0.3</v>
      </c>
      <c r="AF1" s="67">
        <f>'Tier 2 Allowances'!C51</f>
        <v>0.4</v>
      </c>
      <c r="AG1" s="67">
        <f>'Tier 2 Allowances'!C52</f>
        <v>0.5</v>
      </c>
      <c r="AH1" s="67">
        <f>'Tier 2 Allowances'!C53</f>
        <v>0.2</v>
      </c>
      <c r="AI1" s="67">
        <f>'Tier 2 Allowances'!C54</f>
        <v>0.2</v>
      </c>
      <c r="AJ1" s="67">
        <f>'Tier 2 Allowances'!C55</f>
        <v>0.2</v>
      </c>
      <c r="AK1" s="67">
        <f>'Tier 2 Allowances'!C56</f>
        <v>1</v>
      </c>
      <c r="AL1" s="68"/>
      <c r="AM1" s="68"/>
      <c r="AN1" s="68"/>
      <c r="AO1" s="68"/>
      <c r="AP1" s="68"/>
      <c r="AQ1" s="69"/>
      <c r="AR1" s="70"/>
    </row>
    <row r="2" spans="1:44" s="7" customFormat="1" ht="86" thickBot="1" x14ac:dyDescent="0.25">
      <c r="A2" s="54" t="s">
        <v>136</v>
      </c>
      <c r="B2" s="10" t="s">
        <v>139</v>
      </c>
      <c r="C2" s="10" t="s">
        <v>22</v>
      </c>
      <c r="D2" s="10" t="s">
        <v>23</v>
      </c>
      <c r="E2" s="10" t="s">
        <v>24</v>
      </c>
      <c r="F2" s="10" t="s">
        <v>72</v>
      </c>
      <c r="G2" s="10" t="s">
        <v>25</v>
      </c>
      <c r="H2" s="35" t="s">
        <v>0</v>
      </c>
      <c r="I2" s="10" t="s">
        <v>105</v>
      </c>
      <c r="J2" s="10" t="s">
        <v>106</v>
      </c>
      <c r="K2" s="10" t="s">
        <v>113</v>
      </c>
      <c r="L2" s="10" t="s">
        <v>1</v>
      </c>
      <c r="M2" s="10" t="s">
        <v>2</v>
      </c>
      <c r="N2" s="10" t="s">
        <v>3</v>
      </c>
      <c r="O2" s="10" t="s">
        <v>60</v>
      </c>
      <c r="P2" s="10" t="s">
        <v>5</v>
      </c>
      <c r="Q2" s="10" t="s">
        <v>89</v>
      </c>
      <c r="R2" s="10" t="s">
        <v>6</v>
      </c>
      <c r="S2" s="10" t="s">
        <v>7</v>
      </c>
      <c r="T2" s="10" t="s">
        <v>90</v>
      </c>
      <c r="U2" s="10" t="s">
        <v>8</v>
      </c>
      <c r="V2" s="10" t="s">
        <v>9</v>
      </c>
      <c r="W2" s="10" t="s">
        <v>81</v>
      </c>
      <c r="X2" s="10" t="s">
        <v>10</v>
      </c>
      <c r="Y2" s="10" t="s">
        <v>104</v>
      </c>
      <c r="Z2" s="10" t="s">
        <v>11</v>
      </c>
      <c r="AA2" s="10" t="s">
        <v>12</v>
      </c>
      <c r="AB2" s="10" t="s">
        <v>13</v>
      </c>
      <c r="AC2" s="10" t="s">
        <v>14</v>
      </c>
      <c r="AD2" s="10" t="s">
        <v>15</v>
      </c>
      <c r="AE2" s="10" t="s">
        <v>16</v>
      </c>
      <c r="AF2" s="10" t="s">
        <v>17</v>
      </c>
      <c r="AG2" s="10" t="s">
        <v>61</v>
      </c>
      <c r="AH2" s="10" t="s">
        <v>19</v>
      </c>
      <c r="AI2" s="10" t="s">
        <v>20</v>
      </c>
      <c r="AJ2" s="10" t="s">
        <v>21</v>
      </c>
      <c r="AK2" s="10" t="s">
        <v>114</v>
      </c>
      <c r="AL2" s="10" t="s">
        <v>119</v>
      </c>
      <c r="AM2" s="10" t="s">
        <v>118</v>
      </c>
      <c r="AN2" s="10" t="s">
        <v>124</v>
      </c>
      <c r="AO2" s="10" t="s">
        <v>121</v>
      </c>
      <c r="AP2" s="10" t="s">
        <v>120</v>
      </c>
      <c r="AQ2" s="10" t="s">
        <v>122</v>
      </c>
      <c r="AR2" s="10" t="s">
        <v>62</v>
      </c>
    </row>
    <row r="3" spans="1:44" x14ac:dyDescent="0.2">
      <c r="A3" s="12"/>
      <c r="B3" s="47"/>
      <c r="C3" s="47"/>
      <c r="D3" s="47"/>
      <c r="E3" s="48"/>
      <c r="F3" s="25"/>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36"/>
      <c r="AN3" s="36"/>
      <c r="AO3" s="61" t="str">
        <f>IF(ISBLANK(G3),"",VLOOKUP(G3,'Tier 2 Allowances'!$B$4:$C$23,2,FALSE)+SUMPRODUCT($H3:$AK3,$H$1:$AK$1)-IF(ISNUMBER(SEARCH("D3.0",G3)),0,$N3*$N$1))</f>
        <v/>
      </c>
      <c r="AP3" s="61" t="str">
        <f t="shared" ref="AP3:AP34" si="0">IF(ISBLANK(G3),"",AO3+AL3)</f>
        <v/>
      </c>
      <c r="AQ3" s="62" t="str">
        <f>IF(ISBLANK(AM3),"",IF(AM3&lt;=AP3,"Yes","No"))</f>
        <v/>
      </c>
      <c r="AR3" s="25"/>
    </row>
    <row r="4" spans="1:44" x14ac:dyDescent="0.2">
      <c r="A4" s="12"/>
      <c r="B4" s="47"/>
      <c r="C4" s="47"/>
      <c r="D4" s="47"/>
      <c r="E4" s="48"/>
      <c r="F4" s="25"/>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36"/>
      <c r="AN4" s="36"/>
      <c r="AO4" s="61" t="str">
        <f>IF(ISBLANK(G4),"",VLOOKUP(G4,'Tier 2 Allowances'!$B$4:$C$23,2,FALSE)+SUMPRODUCT($H4:$AK4,$H$1:$AK$1)-IF(ISNUMBER(SEARCH("D3.0",G4)),0,$N4*$N$1))</f>
        <v/>
      </c>
      <c r="AP4" s="63" t="str">
        <f t="shared" si="0"/>
        <v/>
      </c>
      <c r="AQ4" s="64" t="str">
        <f>IF(ISBLANK(AM4),"",IF(AM4&lt;=AP4,"Yes","No"))</f>
        <v/>
      </c>
      <c r="AR4" s="25"/>
    </row>
    <row r="5" spans="1:44" x14ac:dyDescent="0.2">
      <c r="A5" s="12"/>
      <c r="B5" s="47"/>
      <c r="C5" s="47"/>
      <c r="D5" s="47"/>
      <c r="E5" s="48"/>
      <c r="F5" s="25"/>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36"/>
      <c r="AN5" s="36"/>
      <c r="AO5" s="61" t="str">
        <f>IF(ISBLANK(G5),"",VLOOKUP(G5,'Tier 2 Allowances'!$B$4:$C$23,2,FALSE)+SUMPRODUCT($H5:$AK5,$H$1:$AK$1)-IF(ISNUMBER(SEARCH("D3.0",G5)),0,$N5*$N$1))</f>
        <v/>
      </c>
      <c r="AP5" s="63" t="str">
        <f t="shared" si="0"/>
        <v/>
      </c>
      <c r="AQ5" s="64" t="str">
        <f t="shared" ref="AQ5:AQ67" si="1">IF(ISBLANK(AM5),"",IF(AM5&lt;=AP5,"Yes","No"))</f>
        <v/>
      </c>
      <c r="AR5" s="25"/>
    </row>
    <row r="6" spans="1:44" x14ac:dyDescent="0.2">
      <c r="A6" s="12"/>
      <c r="B6" s="47"/>
      <c r="C6" s="47"/>
      <c r="D6" s="47"/>
      <c r="E6" s="48"/>
      <c r="F6" s="25"/>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36"/>
      <c r="AN6" s="36"/>
      <c r="AO6" s="61" t="str">
        <f>IF(ISBLANK(G6),"",VLOOKUP(G6,'Tier 2 Allowances'!$B$4:$C$23,2,FALSE)+SUMPRODUCT($H6:$AK6,$H$1:$AK$1)-IF(ISNUMBER(SEARCH("D3.0",G6)),0,$N6*$N$1))</f>
        <v/>
      </c>
      <c r="AP6" s="63" t="str">
        <f t="shared" si="0"/>
        <v/>
      </c>
      <c r="AQ6" s="64" t="str">
        <f t="shared" si="1"/>
        <v/>
      </c>
      <c r="AR6" s="25"/>
    </row>
    <row r="7" spans="1:44" x14ac:dyDescent="0.2">
      <c r="A7" s="12"/>
      <c r="B7" s="47"/>
      <c r="C7" s="47"/>
      <c r="D7" s="47"/>
      <c r="E7" s="48"/>
      <c r="F7" s="25"/>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36"/>
      <c r="AN7" s="36"/>
      <c r="AO7" s="61" t="str">
        <f>IF(ISBLANK(G7),"",VLOOKUP(G7,'Tier 2 Allowances'!$B$4:$C$23,2,FALSE)+SUMPRODUCT($H7:$AK7,$H$1:$AK$1)-IF(ISNUMBER(SEARCH("D3.0",G7)),0,$N7*$N$1))</f>
        <v/>
      </c>
      <c r="AP7" s="63" t="str">
        <f t="shared" si="0"/>
        <v/>
      </c>
      <c r="AQ7" s="64" t="str">
        <f t="shared" si="1"/>
        <v/>
      </c>
      <c r="AR7" s="25"/>
    </row>
    <row r="8" spans="1:44" x14ac:dyDescent="0.2">
      <c r="A8" s="12"/>
      <c r="B8" s="47"/>
      <c r="C8" s="47"/>
      <c r="D8" s="47"/>
      <c r="E8" s="48"/>
      <c r="F8" s="25"/>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36"/>
      <c r="AN8" s="36"/>
      <c r="AO8" s="61" t="str">
        <f>IF(ISBLANK(G8),"",VLOOKUP(G8,'Tier 2 Allowances'!$B$4:$C$23,2,FALSE)+SUMPRODUCT($H8:$AK8,$H$1:$AK$1)-IF(ISNUMBER(SEARCH("D3.0",G8)),0,$N8*$N$1))</f>
        <v/>
      </c>
      <c r="AP8" s="63" t="str">
        <f t="shared" si="0"/>
        <v/>
      </c>
      <c r="AQ8" s="64" t="str">
        <f t="shared" si="1"/>
        <v/>
      </c>
      <c r="AR8" s="25"/>
    </row>
    <row r="9" spans="1:44" x14ac:dyDescent="0.2">
      <c r="A9" s="12"/>
      <c r="B9" s="47"/>
      <c r="C9" s="47"/>
      <c r="D9" s="47"/>
      <c r="E9" s="48"/>
      <c r="F9" s="25"/>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36"/>
      <c r="AN9" s="36"/>
      <c r="AO9" s="61" t="str">
        <f>IF(ISBLANK(G9),"",VLOOKUP(G9,'Tier 2 Allowances'!$B$4:$C$23,2,FALSE)+SUMPRODUCT($H9:$AK9,$H$1:$AK$1)-IF(ISNUMBER(SEARCH("D3.0",G9)),0,$N9*$N$1))</f>
        <v/>
      </c>
      <c r="AP9" s="63" t="str">
        <f t="shared" si="0"/>
        <v/>
      </c>
      <c r="AQ9" s="64" t="str">
        <f t="shared" si="1"/>
        <v/>
      </c>
      <c r="AR9" s="25"/>
    </row>
    <row r="10" spans="1:44" x14ac:dyDescent="0.2">
      <c r="A10" s="12"/>
      <c r="B10" s="47"/>
      <c r="C10" s="47"/>
      <c r="D10" s="47"/>
      <c r="E10" s="48"/>
      <c r="F10" s="25"/>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36"/>
      <c r="AN10" s="36"/>
      <c r="AO10" s="61" t="str">
        <f>IF(ISBLANK(G10),"",VLOOKUP(G10,'Tier 2 Allowances'!$B$4:$C$23,2,FALSE)+SUMPRODUCT($H10:$AK10,$H$1:$AK$1)-IF(ISNUMBER(SEARCH("D3.0",G10)),0,$N10*$N$1))</f>
        <v/>
      </c>
      <c r="AP10" s="63" t="str">
        <f t="shared" si="0"/>
        <v/>
      </c>
      <c r="AQ10" s="64" t="str">
        <f t="shared" si="1"/>
        <v/>
      </c>
      <c r="AR10" s="25"/>
    </row>
    <row r="11" spans="1:44" x14ac:dyDescent="0.2">
      <c r="A11" s="12"/>
      <c r="B11" s="47"/>
      <c r="C11" s="47"/>
      <c r="D11" s="47"/>
      <c r="E11" s="48"/>
      <c r="F11" s="25"/>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36"/>
      <c r="AN11" s="36"/>
      <c r="AO11" s="61" t="str">
        <f>IF(ISBLANK(G11),"",VLOOKUP(G11,'Tier 2 Allowances'!$B$4:$C$23,2,FALSE)+SUMPRODUCT($H11:$AK11,$H$1:$AK$1)-IF(ISNUMBER(SEARCH("D3.0",G11)),0,$N11*$N$1))</f>
        <v/>
      </c>
      <c r="AP11" s="63" t="str">
        <f t="shared" si="0"/>
        <v/>
      </c>
      <c r="AQ11" s="64" t="str">
        <f t="shared" si="1"/>
        <v/>
      </c>
      <c r="AR11" s="25"/>
    </row>
    <row r="12" spans="1:44" x14ac:dyDescent="0.2">
      <c r="A12" s="12"/>
      <c r="B12" s="47"/>
      <c r="C12" s="47"/>
      <c r="D12" s="47"/>
      <c r="E12" s="48"/>
      <c r="F12" s="25"/>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36"/>
      <c r="AN12" s="36"/>
      <c r="AO12" s="61" t="str">
        <f>IF(ISBLANK(G12),"",VLOOKUP(G12,'Tier 2 Allowances'!$B$4:$C$23,2,FALSE)+SUMPRODUCT($H12:$AK12,$H$1:$AK$1)-IF(ISNUMBER(SEARCH("D3.0",G12)),0,$N12*$N$1))</f>
        <v/>
      </c>
      <c r="AP12" s="63" t="str">
        <f t="shared" si="0"/>
        <v/>
      </c>
      <c r="AQ12" s="64" t="str">
        <f t="shared" si="1"/>
        <v/>
      </c>
      <c r="AR12" s="25"/>
    </row>
    <row r="13" spans="1:44" x14ac:dyDescent="0.2">
      <c r="A13" s="12"/>
      <c r="B13" s="47"/>
      <c r="C13" s="47"/>
      <c r="D13" s="47"/>
      <c r="E13" s="48"/>
      <c r="F13" s="25"/>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36"/>
      <c r="AN13" s="36"/>
      <c r="AO13" s="61" t="str">
        <f>IF(ISBLANK(G13),"",VLOOKUP(G13,'Tier 2 Allowances'!$B$4:$C$23,2,FALSE)+SUMPRODUCT($H13:$AK13,$H$1:$AK$1)-IF(ISNUMBER(SEARCH("D3.0",G13)),0,$N13*$N$1))</f>
        <v/>
      </c>
      <c r="AP13" s="63" t="str">
        <f t="shared" si="0"/>
        <v/>
      </c>
      <c r="AQ13" s="64" t="str">
        <f t="shared" si="1"/>
        <v/>
      </c>
      <c r="AR13" s="25"/>
    </row>
    <row r="14" spans="1:44" x14ac:dyDescent="0.2">
      <c r="A14" s="12"/>
      <c r="B14" s="47"/>
      <c r="C14" s="47"/>
      <c r="D14" s="47"/>
      <c r="E14" s="48"/>
      <c r="F14" s="25"/>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36"/>
      <c r="AN14" s="36"/>
      <c r="AO14" s="61" t="str">
        <f>IF(ISBLANK(G14),"",VLOOKUP(G14,'Tier 2 Allowances'!$B$4:$C$23,2,FALSE)+SUMPRODUCT($H14:$AK14,$H$1:$AK$1)-IF(ISNUMBER(SEARCH("D3.0",G14)),0,$N14*$N$1))</f>
        <v/>
      </c>
      <c r="AP14" s="63" t="str">
        <f t="shared" si="0"/>
        <v/>
      </c>
      <c r="AQ14" s="64" t="str">
        <f t="shared" si="1"/>
        <v/>
      </c>
      <c r="AR14" s="25"/>
    </row>
    <row r="15" spans="1:44" x14ac:dyDescent="0.2">
      <c r="A15" s="12"/>
      <c r="B15" s="47"/>
      <c r="C15" s="47"/>
      <c r="D15" s="47"/>
      <c r="E15" s="48"/>
      <c r="F15" s="25"/>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36"/>
      <c r="AN15" s="36"/>
      <c r="AO15" s="61" t="str">
        <f>IF(ISBLANK(G15),"",VLOOKUP(G15,'Tier 2 Allowances'!$B$4:$C$23,2,FALSE)+SUMPRODUCT($H15:$AK15,$H$1:$AK$1)-IF(ISNUMBER(SEARCH("D3.0",G15)),0,$N15*$N$1))</f>
        <v/>
      </c>
      <c r="AP15" s="63" t="str">
        <f t="shared" si="0"/>
        <v/>
      </c>
      <c r="AQ15" s="64" t="str">
        <f t="shared" si="1"/>
        <v/>
      </c>
      <c r="AR15" s="25"/>
    </row>
    <row r="16" spans="1:44" x14ac:dyDescent="0.2">
      <c r="A16" s="12"/>
      <c r="B16" s="47"/>
      <c r="C16" s="47"/>
      <c r="D16" s="47"/>
      <c r="E16" s="48"/>
      <c r="F16" s="25"/>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36"/>
      <c r="AN16" s="36"/>
      <c r="AO16" s="61" t="str">
        <f>IF(ISBLANK(G16),"",VLOOKUP(G16,'Tier 2 Allowances'!$B$4:$C$23,2,FALSE)+SUMPRODUCT($H16:$AK16,$H$1:$AK$1)-IF(ISNUMBER(SEARCH("D3.0",G16)),0,$N16*$N$1))</f>
        <v/>
      </c>
      <c r="AP16" s="63" t="str">
        <f t="shared" si="0"/>
        <v/>
      </c>
      <c r="AQ16" s="64" t="str">
        <f t="shared" si="1"/>
        <v/>
      </c>
      <c r="AR16" s="25"/>
    </row>
    <row r="17" spans="1:44" x14ac:dyDescent="0.2">
      <c r="A17" s="12"/>
      <c r="B17" s="47"/>
      <c r="C17" s="47"/>
      <c r="D17" s="47"/>
      <c r="E17" s="48"/>
      <c r="F17" s="25"/>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36"/>
      <c r="AN17" s="36"/>
      <c r="AO17" s="61" t="str">
        <f>IF(ISBLANK(G17),"",VLOOKUP(G17,'Tier 2 Allowances'!$B$4:$C$23,2,FALSE)+SUMPRODUCT($H17:$AK17,$H$1:$AK$1)-IF(ISNUMBER(SEARCH("D3.0",G17)),0,$N17*$N$1))</f>
        <v/>
      </c>
      <c r="AP17" s="63" t="str">
        <f t="shared" si="0"/>
        <v/>
      </c>
      <c r="AQ17" s="64" t="str">
        <f t="shared" si="1"/>
        <v/>
      </c>
      <c r="AR17" s="25"/>
    </row>
    <row r="18" spans="1:44" x14ac:dyDescent="0.2">
      <c r="A18" s="12"/>
      <c r="B18" s="47"/>
      <c r="C18" s="47"/>
      <c r="D18" s="47"/>
      <c r="E18" s="48"/>
      <c r="F18" s="25"/>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36"/>
      <c r="AN18" s="36"/>
      <c r="AO18" s="61" t="str">
        <f>IF(ISBLANK(G18),"",VLOOKUP(G18,'Tier 2 Allowances'!$B$4:$C$23,2,FALSE)+SUMPRODUCT($H18:$AK18,$H$1:$AK$1)-IF(ISNUMBER(SEARCH("D3.0",G18)),0,$N18*$N$1))</f>
        <v/>
      </c>
      <c r="AP18" s="63" t="str">
        <f t="shared" si="0"/>
        <v/>
      </c>
      <c r="AQ18" s="64" t="str">
        <f t="shared" si="1"/>
        <v/>
      </c>
      <c r="AR18" s="25"/>
    </row>
    <row r="19" spans="1:44" x14ac:dyDescent="0.2">
      <c r="A19" s="12"/>
      <c r="B19" s="47"/>
      <c r="C19" s="47"/>
      <c r="D19" s="47"/>
      <c r="E19" s="48"/>
      <c r="F19" s="25"/>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36"/>
      <c r="AN19" s="36"/>
      <c r="AO19" s="61" t="str">
        <f>IF(ISBLANK(G19),"",VLOOKUP(G19,'Tier 2 Allowances'!$B$4:$C$23,2,FALSE)+SUMPRODUCT($H19:$AK19,$H$1:$AK$1)-IF(ISNUMBER(SEARCH("D3.0",G19)),0,$N19*$N$1))</f>
        <v/>
      </c>
      <c r="AP19" s="63" t="str">
        <f t="shared" si="0"/>
        <v/>
      </c>
      <c r="AQ19" s="64" t="str">
        <f t="shared" si="1"/>
        <v/>
      </c>
      <c r="AR19" s="25"/>
    </row>
    <row r="20" spans="1:44" x14ac:dyDescent="0.2">
      <c r="A20" s="12"/>
      <c r="B20" s="47"/>
      <c r="C20" s="47"/>
      <c r="D20" s="47"/>
      <c r="E20" s="48"/>
      <c r="F20" s="25"/>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36"/>
      <c r="AN20" s="36"/>
      <c r="AO20" s="61" t="str">
        <f>IF(ISBLANK(G20),"",VLOOKUP(G20,'Tier 2 Allowances'!$B$4:$C$23,2,FALSE)+SUMPRODUCT($H20:$AK20,$H$1:$AK$1)-IF(ISNUMBER(SEARCH("D3.0",G20)),0,$N20*$N$1))</f>
        <v/>
      </c>
      <c r="AP20" s="63" t="str">
        <f t="shared" si="0"/>
        <v/>
      </c>
      <c r="AQ20" s="64" t="str">
        <f t="shared" si="1"/>
        <v/>
      </c>
      <c r="AR20" s="25"/>
    </row>
    <row r="21" spans="1:44" x14ac:dyDescent="0.2">
      <c r="A21" s="12"/>
      <c r="B21" s="47"/>
      <c r="C21" s="47"/>
      <c r="D21" s="47"/>
      <c r="E21" s="48"/>
      <c r="F21" s="25"/>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36"/>
      <c r="AN21" s="36"/>
      <c r="AO21" s="61" t="str">
        <f>IF(ISBLANK(G21),"",VLOOKUP(G21,'Tier 2 Allowances'!$B$4:$C$23,2,FALSE)+SUMPRODUCT($H21:$AK21,$H$1:$AK$1)-IF(ISNUMBER(SEARCH("D3.0",G21)),0,$N21*$N$1))</f>
        <v/>
      </c>
      <c r="AP21" s="63" t="str">
        <f t="shared" si="0"/>
        <v/>
      </c>
      <c r="AQ21" s="64" t="str">
        <f t="shared" si="1"/>
        <v/>
      </c>
      <c r="AR21" s="25"/>
    </row>
    <row r="22" spans="1:44" x14ac:dyDescent="0.2">
      <c r="A22" s="12"/>
      <c r="B22" s="47"/>
      <c r="C22" s="47"/>
      <c r="D22" s="47"/>
      <c r="E22" s="48"/>
      <c r="F22" s="25"/>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36"/>
      <c r="AN22" s="36"/>
      <c r="AO22" s="61" t="str">
        <f>IF(ISBLANK(G22),"",VLOOKUP(G22,'Tier 2 Allowances'!$B$4:$C$23,2,FALSE)+SUMPRODUCT($H22:$AK22,$H$1:$AK$1)-IF(ISNUMBER(SEARCH("D3.0",G22)),0,$N22*$N$1))</f>
        <v/>
      </c>
      <c r="AP22" s="63" t="str">
        <f t="shared" si="0"/>
        <v/>
      </c>
      <c r="AQ22" s="64" t="str">
        <f t="shared" si="1"/>
        <v/>
      </c>
      <c r="AR22" s="25"/>
    </row>
    <row r="23" spans="1:44" x14ac:dyDescent="0.2">
      <c r="A23" s="12"/>
      <c r="B23" s="47"/>
      <c r="C23" s="47"/>
      <c r="D23" s="47"/>
      <c r="E23" s="48"/>
      <c r="F23" s="25"/>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36"/>
      <c r="AN23" s="36"/>
      <c r="AO23" s="61" t="str">
        <f>IF(ISBLANK(G23),"",VLOOKUP(G23,'Tier 2 Allowances'!$B$4:$C$23,2,FALSE)+SUMPRODUCT($H23:$AK23,$H$1:$AK$1)-IF(ISNUMBER(SEARCH("D3.0",G23)),0,$N23*$N$1))</f>
        <v/>
      </c>
      <c r="AP23" s="63" t="str">
        <f t="shared" si="0"/>
        <v/>
      </c>
      <c r="AQ23" s="64" t="str">
        <f t="shared" si="1"/>
        <v/>
      </c>
      <c r="AR23" s="25"/>
    </row>
    <row r="24" spans="1:44" x14ac:dyDescent="0.2">
      <c r="A24" s="12"/>
      <c r="B24" s="47"/>
      <c r="C24" s="47"/>
      <c r="D24" s="47"/>
      <c r="E24" s="48"/>
      <c r="F24" s="25"/>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36"/>
      <c r="AN24" s="36"/>
      <c r="AO24" s="61" t="str">
        <f>IF(ISBLANK(G24),"",VLOOKUP(G24,'Tier 2 Allowances'!$B$4:$C$23,2,FALSE)+SUMPRODUCT($H24:$AK24,$H$1:$AK$1)-IF(ISNUMBER(SEARCH("D3.0",G24)),0,$N24*$N$1))</f>
        <v/>
      </c>
      <c r="AP24" s="63" t="str">
        <f t="shared" si="0"/>
        <v/>
      </c>
      <c r="AQ24" s="64" t="str">
        <f t="shared" si="1"/>
        <v/>
      </c>
      <c r="AR24" s="25"/>
    </row>
    <row r="25" spans="1:44" x14ac:dyDescent="0.2">
      <c r="A25" s="12"/>
      <c r="B25" s="47"/>
      <c r="C25" s="47"/>
      <c r="D25" s="47"/>
      <c r="E25" s="48"/>
      <c r="F25" s="25"/>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36"/>
      <c r="AN25" s="36"/>
      <c r="AO25" s="61" t="str">
        <f>IF(ISBLANK(G25),"",VLOOKUP(G25,'Tier 2 Allowances'!$B$4:$C$23,2,FALSE)+SUMPRODUCT($H25:$AK25,$H$1:$AK$1)-IF(ISNUMBER(SEARCH("D3.0",G25)),0,$N25*$N$1))</f>
        <v/>
      </c>
      <c r="AP25" s="63" t="str">
        <f t="shared" si="0"/>
        <v/>
      </c>
      <c r="AQ25" s="64" t="str">
        <f t="shared" si="1"/>
        <v/>
      </c>
      <c r="AR25" s="25"/>
    </row>
    <row r="26" spans="1:44" x14ac:dyDescent="0.2">
      <c r="A26" s="12"/>
      <c r="B26" s="47"/>
      <c r="C26" s="47"/>
      <c r="D26" s="47"/>
      <c r="E26" s="48"/>
      <c r="F26" s="25"/>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36"/>
      <c r="AN26" s="36"/>
      <c r="AO26" s="61" t="str">
        <f>IF(ISBLANK(G26),"",VLOOKUP(G26,'Tier 2 Allowances'!$B$4:$C$23,2,FALSE)+SUMPRODUCT($H26:$AK26,$H$1:$AK$1)-IF(ISNUMBER(SEARCH("D3.0",G26)),0,$N26*$N$1))</f>
        <v/>
      </c>
      <c r="AP26" s="63" t="str">
        <f t="shared" si="0"/>
        <v/>
      </c>
      <c r="AQ26" s="64" t="str">
        <f t="shared" si="1"/>
        <v/>
      </c>
      <c r="AR26" s="25"/>
    </row>
    <row r="27" spans="1:44" x14ac:dyDescent="0.2">
      <c r="A27" s="12"/>
      <c r="B27" s="47"/>
      <c r="C27" s="47"/>
      <c r="D27" s="47"/>
      <c r="E27" s="48"/>
      <c r="F27" s="25"/>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36"/>
      <c r="AN27" s="36"/>
      <c r="AO27" s="61" t="str">
        <f>IF(ISBLANK(G27),"",VLOOKUP(G27,'Tier 2 Allowances'!$B$4:$C$23,2,FALSE)+SUMPRODUCT($H27:$AK27,$H$1:$AK$1)-IF(ISNUMBER(SEARCH("D3.0",G27)),0,$N27*$N$1))</f>
        <v/>
      </c>
      <c r="AP27" s="63" t="str">
        <f t="shared" si="0"/>
        <v/>
      </c>
      <c r="AQ27" s="64" t="str">
        <f t="shared" si="1"/>
        <v/>
      </c>
      <c r="AR27" s="25"/>
    </row>
    <row r="28" spans="1:44" x14ac:dyDescent="0.2">
      <c r="A28" s="12"/>
      <c r="B28" s="47"/>
      <c r="C28" s="47"/>
      <c r="D28" s="47"/>
      <c r="E28" s="48"/>
      <c r="F28" s="25"/>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36"/>
      <c r="AN28" s="36"/>
      <c r="AO28" s="61" t="str">
        <f>IF(ISBLANK(G28),"",VLOOKUP(G28,'Tier 2 Allowances'!$B$4:$C$23,2,FALSE)+SUMPRODUCT($H28:$AK28,$H$1:$AK$1)-IF(ISNUMBER(SEARCH("D3.0",G28)),0,$N28*$N$1))</f>
        <v/>
      </c>
      <c r="AP28" s="63" t="str">
        <f t="shared" si="0"/>
        <v/>
      </c>
      <c r="AQ28" s="64" t="str">
        <f t="shared" si="1"/>
        <v/>
      </c>
      <c r="AR28" s="25"/>
    </row>
    <row r="29" spans="1:44" x14ac:dyDescent="0.2">
      <c r="A29" s="12"/>
      <c r="B29" s="47"/>
      <c r="C29" s="47"/>
      <c r="D29" s="47"/>
      <c r="E29" s="48"/>
      <c r="F29" s="25"/>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36"/>
      <c r="AN29" s="36"/>
      <c r="AO29" s="61" t="str">
        <f>IF(ISBLANK(G29),"",VLOOKUP(G29,'Tier 2 Allowances'!$B$4:$C$23,2,FALSE)+SUMPRODUCT($H29:$AK29,$H$1:$AK$1)-IF(ISNUMBER(SEARCH("D3.0",G29)),0,$N29*$N$1))</f>
        <v/>
      </c>
      <c r="AP29" s="63" t="str">
        <f t="shared" si="0"/>
        <v/>
      </c>
      <c r="AQ29" s="64" t="str">
        <f t="shared" si="1"/>
        <v/>
      </c>
      <c r="AR29" s="25"/>
    </row>
    <row r="30" spans="1:44" x14ac:dyDescent="0.2">
      <c r="A30" s="12"/>
      <c r="B30" s="47"/>
      <c r="C30" s="47"/>
      <c r="D30" s="47"/>
      <c r="E30" s="48"/>
      <c r="F30" s="25"/>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36"/>
      <c r="AN30" s="36"/>
      <c r="AO30" s="61" t="str">
        <f>IF(ISBLANK(G30),"",VLOOKUP(G30,'Tier 2 Allowances'!$B$4:$C$23,2,FALSE)+SUMPRODUCT($H30:$AK30,$H$1:$AK$1)-IF(ISNUMBER(SEARCH("D3.0",G30)),0,$N30*$N$1))</f>
        <v/>
      </c>
      <c r="AP30" s="63" t="str">
        <f t="shared" si="0"/>
        <v/>
      </c>
      <c r="AQ30" s="64" t="str">
        <f t="shared" si="1"/>
        <v/>
      </c>
      <c r="AR30" s="25"/>
    </row>
    <row r="31" spans="1:44" x14ac:dyDescent="0.2">
      <c r="A31" s="12"/>
      <c r="B31" s="47"/>
      <c r="C31" s="47"/>
      <c r="D31" s="47"/>
      <c r="E31" s="48"/>
      <c r="F31" s="25"/>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36"/>
      <c r="AN31" s="36"/>
      <c r="AO31" s="61" t="str">
        <f>IF(ISBLANK(G31),"",VLOOKUP(G31,'Tier 2 Allowances'!$B$4:$C$23,2,FALSE)+SUMPRODUCT($H31:$AK31,$H$1:$AK$1)-IF(ISNUMBER(SEARCH("D3.0",G31)),0,$N31*$N$1))</f>
        <v/>
      </c>
      <c r="AP31" s="63" t="str">
        <f t="shared" si="0"/>
        <v/>
      </c>
      <c r="AQ31" s="64" t="str">
        <f t="shared" si="1"/>
        <v/>
      </c>
      <c r="AR31" s="25"/>
    </row>
    <row r="32" spans="1:44" x14ac:dyDescent="0.2">
      <c r="A32" s="12"/>
      <c r="B32" s="47"/>
      <c r="C32" s="47"/>
      <c r="D32" s="47"/>
      <c r="E32" s="48"/>
      <c r="F32" s="25"/>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36"/>
      <c r="AN32" s="36"/>
      <c r="AO32" s="61" t="str">
        <f>IF(ISBLANK(G32),"",VLOOKUP(G32,'Tier 2 Allowances'!$B$4:$C$23,2,FALSE)+SUMPRODUCT($H32:$AK32,$H$1:$AK$1)-IF(ISNUMBER(SEARCH("D3.0",G32)),0,$N32*$N$1))</f>
        <v/>
      </c>
      <c r="AP32" s="63" t="str">
        <f t="shared" si="0"/>
        <v/>
      </c>
      <c r="AQ32" s="64" t="str">
        <f t="shared" si="1"/>
        <v/>
      </c>
      <c r="AR32" s="25"/>
    </row>
    <row r="33" spans="1:44" x14ac:dyDescent="0.2">
      <c r="A33" s="12"/>
      <c r="B33" s="47"/>
      <c r="C33" s="47"/>
      <c r="D33" s="47"/>
      <c r="E33" s="48"/>
      <c r="F33" s="25"/>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36"/>
      <c r="AN33" s="36"/>
      <c r="AO33" s="61" t="str">
        <f>IF(ISBLANK(G33),"",VLOOKUP(G33,'Tier 2 Allowances'!$B$4:$C$23,2,FALSE)+SUMPRODUCT($H33:$AK33,$H$1:$AK$1)-IF(ISNUMBER(SEARCH("D3.0",G33)),0,$N33*$N$1))</f>
        <v/>
      </c>
      <c r="AP33" s="63" t="str">
        <f t="shared" si="0"/>
        <v/>
      </c>
      <c r="AQ33" s="64" t="str">
        <f t="shared" si="1"/>
        <v/>
      </c>
      <c r="AR33" s="25"/>
    </row>
    <row r="34" spans="1:44" x14ac:dyDescent="0.2">
      <c r="A34" s="12"/>
      <c r="B34" s="47"/>
      <c r="C34" s="47"/>
      <c r="D34" s="47"/>
      <c r="E34" s="48"/>
      <c r="F34" s="25"/>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36"/>
      <c r="AN34" s="36"/>
      <c r="AO34" s="61" t="str">
        <f>IF(ISBLANK(G34),"",VLOOKUP(G34,'Tier 2 Allowances'!$B$4:$C$23,2,FALSE)+SUMPRODUCT($H34:$AK34,$H$1:$AK$1)-IF(ISNUMBER(SEARCH("D3.0",G34)),0,$N34*$N$1))</f>
        <v/>
      </c>
      <c r="AP34" s="63" t="str">
        <f t="shared" si="0"/>
        <v/>
      </c>
      <c r="AQ34" s="64" t="str">
        <f t="shared" si="1"/>
        <v/>
      </c>
      <c r="AR34" s="25"/>
    </row>
    <row r="35" spans="1:44" x14ac:dyDescent="0.2">
      <c r="A35" s="12"/>
      <c r="B35" s="47"/>
      <c r="C35" s="47"/>
      <c r="D35" s="47"/>
      <c r="E35" s="48"/>
      <c r="F35" s="25"/>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36"/>
      <c r="AN35" s="36"/>
      <c r="AO35" s="61" t="str">
        <f>IF(ISBLANK(G35),"",VLOOKUP(G35,'Tier 2 Allowances'!$B$4:$C$23,2,FALSE)+SUMPRODUCT($H35:$AK35,$H$1:$AK$1)-IF(ISNUMBER(SEARCH("D3.0",G35)),0,$N35*$N$1))</f>
        <v/>
      </c>
      <c r="AP35" s="63" t="str">
        <f t="shared" ref="AP35:AP66" si="2">IF(ISBLANK(G35),"",AO35+AL35)</f>
        <v/>
      </c>
      <c r="AQ35" s="64" t="str">
        <f t="shared" si="1"/>
        <v/>
      </c>
      <c r="AR35" s="25"/>
    </row>
    <row r="36" spans="1:44" x14ac:dyDescent="0.2">
      <c r="A36" s="12"/>
      <c r="B36" s="47"/>
      <c r="C36" s="47"/>
      <c r="D36" s="47"/>
      <c r="E36" s="48"/>
      <c r="F36" s="25"/>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36"/>
      <c r="AN36" s="36"/>
      <c r="AO36" s="61" t="str">
        <f>IF(ISBLANK(G36),"",VLOOKUP(G36,'Tier 2 Allowances'!$B$4:$C$23,2,FALSE)+SUMPRODUCT($H36:$AK36,$H$1:$AK$1)-IF(ISNUMBER(SEARCH("D3.0",G36)),0,$N36*$N$1))</f>
        <v/>
      </c>
      <c r="AP36" s="63" t="str">
        <f t="shared" si="2"/>
        <v/>
      </c>
      <c r="AQ36" s="64" t="str">
        <f t="shared" si="1"/>
        <v/>
      </c>
      <c r="AR36" s="25"/>
    </row>
    <row r="37" spans="1:44" x14ac:dyDescent="0.2">
      <c r="A37" s="12"/>
      <c r="B37" s="47"/>
      <c r="C37" s="47"/>
      <c r="D37" s="47"/>
      <c r="E37" s="48"/>
      <c r="F37" s="25"/>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36"/>
      <c r="AN37" s="36"/>
      <c r="AO37" s="61" t="str">
        <f>IF(ISBLANK(G37),"",VLOOKUP(G37,'Tier 2 Allowances'!$B$4:$C$23,2,FALSE)+SUMPRODUCT($H37:$AK37,$H$1:$AK$1)-IF(ISNUMBER(SEARCH("D3.0",G37)),0,$N37*$N$1))</f>
        <v/>
      </c>
      <c r="AP37" s="63" t="str">
        <f t="shared" si="2"/>
        <v/>
      </c>
      <c r="AQ37" s="64" t="str">
        <f t="shared" si="1"/>
        <v/>
      </c>
      <c r="AR37" s="25"/>
    </row>
    <row r="38" spans="1:44" x14ac:dyDescent="0.2">
      <c r="A38" s="12"/>
      <c r="B38" s="47"/>
      <c r="C38" s="47"/>
      <c r="D38" s="47"/>
      <c r="E38" s="48"/>
      <c r="F38" s="25"/>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36"/>
      <c r="AN38" s="36"/>
      <c r="AO38" s="61" t="str">
        <f>IF(ISBLANK(G38),"",VLOOKUP(G38,'Tier 2 Allowances'!$B$4:$C$23,2,FALSE)+SUMPRODUCT($H38:$AK38,$H$1:$AK$1)-IF(ISNUMBER(SEARCH("D3.0",G38)),0,$N38*$N$1))</f>
        <v/>
      </c>
      <c r="AP38" s="63" t="str">
        <f t="shared" si="2"/>
        <v/>
      </c>
      <c r="AQ38" s="64" t="str">
        <f t="shared" si="1"/>
        <v/>
      </c>
      <c r="AR38" s="25"/>
    </row>
    <row r="39" spans="1:44" x14ac:dyDescent="0.2">
      <c r="A39" s="12"/>
      <c r="B39" s="47"/>
      <c r="C39" s="47"/>
      <c r="D39" s="47"/>
      <c r="E39" s="48"/>
      <c r="F39" s="25"/>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36"/>
      <c r="AN39" s="36"/>
      <c r="AO39" s="61" t="str">
        <f>IF(ISBLANK(G39),"",VLOOKUP(G39,'Tier 2 Allowances'!$B$4:$C$23,2,FALSE)+SUMPRODUCT($H39:$AK39,$H$1:$AK$1)-IF(ISNUMBER(SEARCH("D3.0",G39)),0,$N39*$N$1))</f>
        <v/>
      </c>
      <c r="AP39" s="63" t="str">
        <f t="shared" si="2"/>
        <v/>
      </c>
      <c r="AQ39" s="64" t="str">
        <f t="shared" si="1"/>
        <v/>
      </c>
      <c r="AR39" s="25"/>
    </row>
    <row r="40" spans="1:44" x14ac:dyDescent="0.2">
      <c r="A40" s="12"/>
      <c r="B40" s="47"/>
      <c r="C40" s="47"/>
      <c r="D40" s="47"/>
      <c r="E40" s="48"/>
      <c r="F40" s="25"/>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36"/>
      <c r="AN40" s="36"/>
      <c r="AO40" s="61" t="str">
        <f>IF(ISBLANK(G40),"",VLOOKUP(G40,'Tier 2 Allowances'!$B$4:$C$23,2,FALSE)+SUMPRODUCT($H40:$AK40,$H$1:$AK$1)-IF(ISNUMBER(SEARCH("D3.0",G40)),0,$N40*$N$1))</f>
        <v/>
      </c>
      <c r="AP40" s="63" t="str">
        <f t="shared" si="2"/>
        <v/>
      </c>
      <c r="AQ40" s="64" t="str">
        <f t="shared" si="1"/>
        <v/>
      </c>
      <c r="AR40" s="25"/>
    </row>
    <row r="41" spans="1:44" x14ac:dyDescent="0.2">
      <c r="A41" s="12"/>
      <c r="B41" s="47"/>
      <c r="C41" s="47"/>
      <c r="D41" s="47"/>
      <c r="E41" s="48"/>
      <c r="F41" s="25"/>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36"/>
      <c r="AN41" s="36"/>
      <c r="AO41" s="61" t="str">
        <f>IF(ISBLANK(G41),"",VLOOKUP(G41,'Tier 2 Allowances'!$B$4:$C$23,2,FALSE)+SUMPRODUCT($H41:$AK41,$H$1:$AK$1)-IF(ISNUMBER(SEARCH("D3.0",G41)),0,$N41*$N$1))</f>
        <v/>
      </c>
      <c r="AP41" s="63" t="str">
        <f t="shared" si="2"/>
        <v/>
      </c>
      <c r="AQ41" s="64" t="str">
        <f t="shared" si="1"/>
        <v/>
      </c>
      <c r="AR41" s="25"/>
    </row>
    <row r="42" spans="1:44" x14ac:dyDescent="0.2">
      <c r="A42" s="12"/>
      <c r="B42" s="47"/>
      <c r="C42" s="47"/>
      <c r="D42" s="47"/>
      <c r="E42" s="48"/>
      <c r="F42" s="25"/>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36"/>
      <c r="AN42" s="36"/>
      <c r="AO42" s="61" t="str">
        <f>IF(ISBLANK(G42),"",VLOOKUP(G42,'Tier 2 Allowances'!$B$4:$C$23,2,FALSE)+SUMPRODUCT($H42:$AK42,$H$1:$AK$1)-IF(ISNUMBER(SEARCH("D3.0",G42)),0,$N42*$N$1))</f>
        <v/>
      </c>
      <c r="AP42" s="63" t="str">
        <f t="shared" si="2"/>
        <v/>
      </c>
      <c r="AQ42" s="64" t="str">
        <f t="shared" si="1"/>
        <v/>
      </c>
      <c r="AR42" s="25"/>
    </row>
    <row r="43" spans="1:44" x14ac:dyDescent="0.2">
      <c r="A43" s="12"/>
      <c r="B43" s="47"/>
      <c r="C43" s="47"/>
      <c r="D43" s="47"/>
      <c r="E43" s="48"/>
      <c r="F43" s="25"/>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36"/>
      <c r="AN43" s="36"/>
      <c r="AO43" s="61" t="str">
        <f>IF(ISBLANK(G43),"",VLOOKUP(G43,'Tier 2 Allowances'!$B$4:$C$23,2,FALSE)+SUMPRODUCT($H43:$AK43,$H$1:$AK$1)-IF(ISNUMBER(SEARCH("D3.0",G43)),0,$N43*$N$1))</f>
        <v/>
      </c>
      <c r="AP43" s="63" t="str">
        <f t="shared" si="2"/>
        <v/>
      </c>
      <c r="AQ43" s="64" t="str">
        <f t="shared" si="1"/>
        <v/>
      </c>
      <c r="AR43" s="25"/>
    </row>
    <row r="44" spans="1:44" x14ac:dyDescent="0.2">
      <c r="A44" s="12"/>
      <c r="B44" s="47"/>
      <c r="C44" s="47"/>
      <c r="D44" s="47"/>
      <c r="E44" s="48"/>
      <c r="F44" s="25"/>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36"/>
      <c r="AN44" s="36"/>
      <c r="AO44" s="61" t="str">
        <f>IF(ISBLANK(G44),"",VLOOKUP(G44,'Tier 2 Allowances'!$B$4:$C$23,2,FALSE)+SUMPRODUCT($H44:$AK44,$H$1:$AK$1)-IF(ISNUMBER(SEARCH("D3.0",G44)),0,$N44*$N$1))</f>
        <v/>
      </c>
      <c r="AP44" s="63" t="str">
        <f t="shared" si="2"/>
        <v/>
      </c>
      <c r="AQ44" s="64" t="str">
        <f t="shared" si="1"/>
        <v/>
      </c>
      <c r="AR44" s="25"/>
    </row>
    <row r="45" spans="1:44" x14ac:dyDescent="0.2">
      <c r="A45" s="12"/>
      <c r="B45" s="47"/>
      <c r="C45" s="47"/>
      <c r="D45" s="47"/>
      <c r="E45" s="48"/>
      <c r="F45" s="25"/>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36"/>
      <c r="AN45" s="36"/>
      <c r="AO45" s="61" t="str">
        <f>IF(ISBLANK(G45),"",VLOOKUP(G45,'Tier 2 Allowances'!$B$4:$C$23,2,FALSE)+SUMPRODUCT($H45:$AK45,$H$1:$AK$1)-IF(ISNUMBER(SEARCH("D3.0",G45)),0,$N45*$N$1))</f>
        <v/>
      </c>
      <c r="AP45" s="63" t="str">
        <f t="shared" si="2"/>
        <v/>
      </c>
      <c r="AQ45" s="64" t="str">
        <f t="shared" si="1"/>
        <v/>
      </c>
      <c r="AR45" s="25"/>
    </row>
    <row r="46" spans="1:44" x14ac:dyDescent="0.2">
      <c r="A46" s="12"/>
      <c r="B46" s="47"/>
      <c r="C46" s="47"/>
      <c r="D46" s="47"/>
      <c r="E46" s="48"/>
      <c r="F46" s="25"/>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36"/>
      <c r="AN46" s="36"/>
      <c r="AO46" s="61" t="str">
        <f>IF(ISBLANK(G46),"",VLOOKUP(G46,'Tier 2 Allowances'!$B$4:$C$23,2,FALSE)+SUMPRODUCT($H46:$AK46,$H$1:$AK$1)-IF(ISNUMBER(SEARCH("D3.0",G46)),0,$N46*$N$1))</f>
        <v/>
      </c>
      <c r="AP46" s="63" t="str">
        <f t="shared" si="2"/>
        <v/>
      </c>
      <c r="AQ46" s="64" t="str">
        <f t="shared" si="1"/>
        <v/>
      </c>
      <c r="AR46" s="25"/>
    </row>
    <row r="47" spans="1:44" x14ac:dyDescent="0.2">
      <c r="A47" s="12"/>
      <c r="B47" s="47"/>
      <c r="C47" s="47"/>
      <c r="D47" s="47"/>
      <c r="E47" s="48"/>
      <c r="F47" s="25"/>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36"/>
      <c r="AN47" s="36"/>
      <c r="AO47" s="61" t="str">
        <f>IF(ISBLANK(G47),"",VLOOKUP(G47,'Tier 2 Allowances'!$B$4:$C$23,2,FALSE)+SUMPRODUCT($H47:$AK47,$H$1:$AK$1)-IF(ISNUMBER(SEARCH("D3.0",G47)),0,$N47*$N$1))</f>
        <v/>
      </c>
      <c r="AP47" s="63" t="str">
        <f t="shared" si="2"/>
        <v/>
      </c>
      <c r="AQ47" s="64" t="str">
        <f t="shared" si="1"/>
        <v/>
      </c>
      <c r="AR47" s="25"/>
    </row>
    <row r="48" spans="1:44" x14ac:dyDescent="0.2">
      <c r="A48" s="12"/>
      <c r="B48" s="47"/>
      <c r="C48" s="47"/>
      <c r="D48" s="47"/>
      <c r="E48" s="48"/>
      <c r="F48" s="25"/>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36"/>
      <c r="AN48" s="36"/>
      <c r="AO48" s="61" t="str">
        <f>IF(ISBLANK(G48),"",VLOOKUP(G48,'Tier 2 Allowances'!$B$4:$C$23,2,FALSE)+SUMPRODUCT($H48:$AK48,$H$1:$AK$1)-IF(ISNUMBER(SEARCH("D3.0",G48)),0,$N48*$N$1))</f>
        <v/>
      </c>
      <c r="AP48" s="63" t="str">
        <f t="shared" si="2"/>
        <v/>
      </c>
      <c r="AQ48" s="64" t="str">
        <f t="shared" si="1"/>
        <v/>
      </c>
      <c r="AR48" s="25"/>
    </row>
    <row r="49" spans="1:44" x14ac:dyDescent="0.2">
      <c r="A49" s="12"/>
      <c r="B49" s="47"/>
      <c r="C49" s="47"/>
      <c r="D49" s="47"/>
      <c r="E49" s="48"/>
      <c r="F49" s="25"/>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36"/>
      <c r="AN49" s="36"/>
      <c r="AO49" s="61" t="str">
        <f>IF(ISBLANK(G49),"",VLOOKUP(G49,'Tier 2 Allowances'!$B$4:$C$23,2,FALSE)+SUMPRODUCT($H49:$AK49,$H$1:$AK$1)-IF(ISNUMBER(SEARCH("D3.0",G49)),0,$N49*$N$1))</f>
        <v/>
      </c>
      <c r="AP49" s="63" t="str">
        <f t="shared" si="2"/>
        <v/>
      </c>
      <c r="AQ49" s="64" t="str">
        <f t="shared" si="1"/>
        <v/>
      </c>
      <c r="AR49" s="25"/>
    </row>
    <row r="50" spans="1:44" x14ac:dyDescent="0.2">
      <c r="A50" s="12"/>
      <c r="B50" s="47"/>
      <c r="C50" s="47"/>
      <c r="D50" s="47"/>
      <c r="E50" s="48"/>
      <c r="F50" s="25"/>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36"/>
      <c r="AN50" s="36"/>
      <c r="AO50" s="61" t="str">
        <f>IF(ISBLANK(G50),"",VLOOKUP(G50,'Tier 2 Allowances'!$B$4:$C$23,2,FALSE)+SUMPRODUCT($H50:$AK50,$H$1:$AK$1)-IF(ISNUMBER(SEARCH("D3.0",G50)),0,$N50*$N$1))</f>
        <v/>
      </c>
      <c r="AP50" s="63" t="str">
        <f t="shared" si="2"/>
        <v/>
      </c>
      <c r="AQ50" s="64" t="str">
        <f t="shared" si="1"/>
        <v/>
      </c>
      <c r="AR50" s="25"/>
    </row>
    <row r="51" spans="1:44" x14ac:dyDescent="0.2">
      <c r="A51" s="12"/>
      <c r="B51" s="47"/>
      <c r="C51" s="47"/>
      <c r="D51" s="47"/>
      <c r="E51" s="48"/>
      <c r="F51" s="25"/>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36"/>
      <c r="AN51" s="36"/>
      <c r="AO51" s="61" t="str">
        <f>IF(ISBLANK(G51),"",VLOOKUP(G51,'Tier 2 Allowances'!$B$4:$C$23,2,FALSE)+SUMPRODUCT($H51:$AK51,$H$1:$AK$1)-IF(ISNUMBER(SEARCH("D3.0",G51)),0,$N51*$N$1))</f>
        <v/>
      </c>
      <c r="AP51" s="63" t="str">
        <f t="shared" si="2"/>
        <v/>
      </c>
      <c r="AQ51" s="64" t="str">
        <f t="shared" si="1"/>
        <v/>
      </c>
      <c r="AR51" s="25"/>
    </row>
    <row r="52" spans="1:44" x14ac:dyDescent="0.2">
      <c r="A52" s="12"/>
      <c r="B52" s="47"/>
      <c r="C52" s="47"/>
      <c r="D52" s="47"/>
      <c r="E52" s="48"/>
      <c r="F52" s="25"/>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36"/>
      <c r="AN52" s="36"/>
      <c r="AO52" s="61" t="str">
        <f>IF(ISBLANK(G52),"",VLOOKUP(G52,'Tier 2 Allowances'!$B$4:$C$23,2,FALSE)+SUMPRODUCT($H52:$AK52,$H$1:$AK$1)-IF(ISNUMBER(SEARCH("D3.0",G52)),0,$N52*$N$1))</f>
        <v/>
      </c>
      <c r="AP52" s="63" t="str">
        <f t="shared" si="2"/>
        <v/>
      </c>
      <c r="AQ52" s="64" t="str">
        <f t="shared" si="1"/>
        <v/>
      </c>
      <c r="AR52" s="25"/>
    </row>
    <row r="53" spans="1:44" x14ac:dyDescent="0.2">
      <c r="A53" s="12"/>
      <c r="B53" s="47"/>
      <c r="C53" s="47"/>
      <c r="D53" s="47"/>
      <c r="E53" s="48"/>
      <c r="F53" s="25"/>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36"/>
      <c r="AN53" s="36"/>
      <c r="AO53" s="61" t="str">
        <f>IF(ISBLANK(G53),"",VLOOKUP(G53,'Tier 2 Allowances'!$B$4:$C$23,2,FALSE)+SUMPRODUCT($H53:$AK53,$H$1:$AK$1)-IF(ISNUMBER(SEARCH("D3.0",G53)),0,$N53*$N$1))</f>
        <v/>
      </c>
      <c r="AP53" s="63" t="str">
        <f t="shared" si="2"/>
        <v/>
      </c>
      <c r="AQ53" s="64" t="str">
        <f t="shared" si="1"/>
        <v/>
      </c>
      <c r="AR53" s="25"/>
    </row>
    <row r="54" spans="1:44" x14ac:dyDescent="0.2">
      <c r="A54" s="12"/>
      <c r="B54" s="47"/>
      <c r="C54" s="47"/>
      <c r="D54" s="47"/>
      <c r="E54" s="48"/>
      <c r="F54" s="25"/>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36"/>
      <c r="AN54" s="36"/>
      <c r="AO54" s="61" t="str">
        <f>IF(ISBLANK(G54),"",VLOOKUP(G54,'Tier 2 Allowances'!$B$4:$C$23,2,FALSE)+SUMPRODUCT($H54:$AK54,$H$1:$AK$1)-IF(ISNUMBER(SEARCH("D3.0",G54)),0,$N54*$N$1))</f>
        <v/>
      </c>
      <c r="AP54" s="63" t="str">
        <f t="shared" si="2"/>
        <v/>
      </c>
      <c r="AQ54" s="64" t="str">
        <f t="shared" si="1"/>
        <v/>
      </c>
      <c r="AR54" s="25"/>
    </row>
    <row r="55" spans="1:44" x14ac:dyDescent="0.2">
      <c r="A55" s="12"/>
      <c r="B55" s="47"/>
      <c r="C55" s="47"/>
      <c r="D55" s="47"/>
      <c r="E55" s="48"/>
      <c r="F55" s="25"/>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36"/>
      <c r="AN55" s="36"/>
      <c r="AO55" s="61" t="str">
        <f>IF(ISBLANK(G55),"",VLOOKUP(G55,'Tier 2 Allowances'!$B$4:$C$23,2,FALSE)+SUMPRODUCT($H55:$AK55,$H$1:$AK$1)-IF(ISNUMBER(SEARCH("D3.0",G55)),0,$N55*$N$1))</f>
        <v/>
      </c>
      <c r="AP55" s="63" t="str">
        <f t="shared" si="2"/>
        <v/>
      </c>
      <c r="AQ55" s="64" t="str">
        <f t="shared" si="1"/>
        <v/>
      </c>
      <c r="AR55" s="25"/>
    </row>
    <row r="56" spans="1:44" x14ac:dyDescent="0.2">
      <c r="A56" s="12"/>
      <c r="B56" s="47"/>
      <c r="C56" s="47"/>
      <c r="D56" s="47"/>
      <c r="E56" s="48"/>
      <c r="F56" s="25"/>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36"/>
      <c r="AN56" s="36"/>
      <c r="AO56" s="61" t="str">
        <f>IF(ISBLANK(G56),"",VLOOKUP(G56,'Tier 2 Allowances'!$B$4:$C$23,2,FALSE)+SUMPRODUCT($H56:$AK56,$H$1:$AK$1)-IF(ISNUMBER(SEARCH("D3.0",G56)),0,$N56*$N$1))</f>
        <v/>
      </c>
      <c r="AP56" s="63" t="str">
        <f t="shared" si="2"/>
        <v/>
      </c>
      <c r="AQ56" s="64" t="str">
        <f t="shared" si="1"/>
        <v/>
      </c>
      <c r="AR56" s="25"/>
    </row>
    <row r="57" spans="1:44" x14ac:dyDescent="0.2">
      <c r="A57" s="12"/>
      <c r="B57" s="47"/>
      <c r="C57" s="47"/>
      <c r="D57" s="47"/>
      <c r="E57" s="48"/>
      <c r="F57" s="25"/>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36"/>
      <c r="AN57" s="36"/>
      <c r="AO57" s="61" t="str">
        <f>IF(ISBLANK(G57),"",VLOOKUP(G57,'Tier 2 Allowances'!$B$4:$C$23,2,FALSE)+SUMPRODUCT($H57:$AK57,$H$1:$AK$1)-IF(ISNUMBER(SEARCH("D3.0",G57)),0,$N57*$N$1))</f>
        <v/>
      </c>
      <c r="AP57" s="63" t="str">
        <f t="shared" si="2"/>
        <v/>
      </c>
      <c r="AQ57" s="64" t="str">
        <f t="shared" si="1"/>
        <v/>
      </c>
      <c r="AR57" s="25"/>
    </row>
    <row r="58" spans="1:44" x14ac:dyDescent="0.2">
      <c r="A58" s="12"/>
      <c r="B58" s="47"/>
      <c r="C58" s="47"/>
      <c r="D58" s="47"/>
      <c r="E58" s="48"/>
      <c r="F58" s="25"/>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36"/>
      <c r="AN58" s="36"/>
      <c r="AO58" s="61" t="str">
        <f>IF(ISBLANK(G58),"",VLOOKUP(G58,'Tier 2 Allowances'!$B$4:$C$23,2,FALSE)+SUMPRODUCT($H58:$AK58,$H$1:$AK$1)-IF(ISNUMBER(SEARCH("D3.0",G58)),0,$N58*$N$1))</f>
        <v/>
      </c>
      <c r="AP58" s="63" t="str">
        <f t="shared" si="2"/>
        <v/>
      </c>
      <c r="AQ58" s="64" t="str">
        <f t="shared" si="1"/>
        <v/>
      </c>
      <c r="AR58" s="25"/>
    </row>
    <row r="59" spans="1:44" x14ac:dyDescent="0.2">
      <c r="A59" s="12"/>
      <c r="B59" s="47"/>
      <c r="C59" s="47"/>
      <c r="D59" s="47"/>
      <c r="E59" s="48"/>
      <c r="F59" s="25"/>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36"/>
      <c r="AN59" s="36"/>
      <c r="AO59" s="61" t="str">
        <f>IF(ISBLANK(G59),"",VLOOKUP(G59,'Tier 2 Allowances'!$B$4:$C$23,2,FALSE)+SUMPRODUCT($H59:$AK59,$H$1:$AK$1)-IF(ISNUMBER(SEARCH("D3.0",G59)),0,$N59*$N$1))</f>
        <v/>
      </c>
      <c r="AP59" s="63" t="str">
        <f t="shared" si="2"/>
        <v/>
      </c>
      <c r="AQ59" s="64" t="str">
        <f t="shared" si="1"/>
        <v/>
      </c>
    </row>
    <row r="60" spans="1:44" x14ac:dyDescent="0.2">
      <c r="A60" s="12"/>
      <c r="B60" s="47"/>
      <c r="C60" s="47"/>
      <c r="D60" s="47"/>
      <c r="E60" s="48"/>
      <c r="F60" s="25"/>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36"/>
      <c r="AN60" s="36"/>
      <c r="AO60" s="61" t="str">
        <f>IF(ISBLANK(G60),"",VLOOKUP(G60,'Tier 2 Allowances'!$B$4:$C$23,2,FALSE)+SUMPRODUCT($H60:$AK60,$H$1:$AK$1)-IF(ISNUMBER(SEARCH("D3.0",G60)),0,$N60*$N$1))</f>
        <v/>
      </c>
      <c r="AP60" s="63" t="str">
        <f t="shared" si="2"/>
        <v/>
      </c>
      <c r="AQ60" s="64" t="str">
        <f t="shared" si="1"/>
        <v/>
      </c>
    </row>
    <row r="61" spans="1:44" x14ac:dyDescent="0.2">
      <c r="A61" s="12"/>
      <c r="B61" s="47"/>
      <c r="C61" s="47"/>
      <c r="D61" s="47"/>
      <c r="E61" s="48"/>
      <c r="F61" s="25"/>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36"/>
      <c r="AN61" s="36"/>
      <c r="AO61" s="61" t="str">
        <f>IF(ISBLANK(G61),"",VLOOKUP(G61,'Tier 2 Allowances'!$B$4:$C$23,2,FALSE)+SUMPRODUCT($H61:$AK61,$H$1:$AK$1)-IF(ISNUMBER(SEARCH("D3.0",G61)),0,$N61*$N$1))</f>
        <v/>
      </c>
      <c r="AP61" s="63" t="str">
        <f t="shared" si="2"/>
        <v/>
      </c>
      <c r="AQ61" s="64" t="str">
        <f t="shared" si="1"/>
        <v/>
      </c>
    </row>
    <row r="62" spans="1:44" x14ac:dyDescent="0.2">
      <c r="A62" s="12"/>
      <c r="B62" s="47"/>
      <c r="C62" s="47"/>
      <c r="D62" s="47"/>
      <c r="E62" s="48"/>
      <c r="F62" s="25"/>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36"/>
      <c r="AN62" s="36"/>
      <c r="AO62" s="61" t="str">
        <f>IF(ISBLANK(G62),"",VLOOKUP(G62,'Tier 2 Allowances'!$B$4:$C$23,2,FALSE)+SUMPRODUCT($H62:$AK62,$H$1:$AK$1)-IF(ISNUMBER(SEARCH("D3.0",G62)),0,$N62*$N$1))</f>
        <v/>
      </c>
      <c r="AP62" s="63" t="str">
        <f t="shared" si="2"/>
        <v/>
      </c>
      <c r="AQ62" s="64" t="str">
        <f t="shared" si="1"/>
        <v/>
      </c>
    </row>
    <row r="63" spans="1:44" x14ac:dyDescent="0.2">
      <c r="A63" s="12"/>
      <c r="B63" s="47"/>
      <c r="C63" s="47"/>
      <c r="D63" s="47"/>
      <c r="E63" s="48"/>
      <c r="F63" s="25"/>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36"/>
      <c r="AN63" s="36"/>
      <c r="AO63" s="61" t="str">
        <f>IF(ISBLANK(G63),"",VLOOKUP(G63,'Tier 2 Allowances'!$B$4:$C$23,2,FALSE)+SUMPRODUCT($H63:$AK63,$H$1:$AK$1)-IF(ISNUMBER(SEARCH("D3.0",G63)),0,$N63*$N$1))</f>
        <v/>
      </c>
      <c r="AP63" s="63" t="str">
        <f t="shared" si="2"/>
        <v/>
      </c>
      <c r="AQ63" s="64" t="str">
        <f t="shared" si="1"/>
        <v/>
      </c>
    </row>
    <row r="64" spans="1:44" x14ac:dyDescent="0.2">
      <c r="A64" s="12"/>
      <c r="B64" s="47"/>
      <c r="C64" s="47"/>
      <c r="D64" s="47"/>
      <c r="E64" s="48"/>
      <c r="F64" s="25"/>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36"/>
      <c r="AN64" s="36"/>
      <c r="AO64" s="61" t="str">
        <f>IF(ISBLANK(G64),"",VLOOKUP(G64,'Tier 2 Allowances'!$B$4:$C$23,2,FALSE)+SUMPRODUCT($H64:$AK64,$H$1:$AK$1)-IF(ISNUMBER(SEARCH("D3.0",G64)),0,$N64*$N$1))</f>
        <v/>
      </c>
      <c r="AP64" s="63" t="str">
        <f t="shared" si="2"/>
        <v/>
      </c>
      <c r="AQ64" s="64" t="str">
        <f t="shared" si="1"/>
        <v/>
      </c>
    </row>
    <row r="65" spans="1:43" x14ac:dyDescent="0.2">
      <c r="A65" s="12"/>
      <c r="B65" s="47"/>
      <c r="C65" s="47"/>
      <c r="D65" s="47"/>
      <c r="E65" s="48"/>
      <c r="F65" s="25"/>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36"/>
      <c r="AN65" s="36"/>
      <c r="AO65" s="61" t="str">
        <f>IF(ISBLANK(G65),"",VLOOKUP(G65,'Tier 2 Allowances'!$B$4:$C$23,2,FALSE)+SUMPRODUCT($H65:$AK65,$H$1:$AK$1)-IF(ISNUMBER(SEARCH("D3.0",G65)),0,$N65*$N$1))</f>
        <v/>
      </c>
      <c r="AP65" s="63" t="str">
        <f t="shared" si="2"/>
        <v/>
      </c>
      <c r="AQ65" s="64" t="str">
        <f t="shared" si="1"/>
        <v/>
      </c>
    </row>
    <row r="66" spans="1:43" x14ac:dyDescent="0.2">
      <c r="A66" s="12"/>
      <c r="B66" s="47"/>
      <c r="C66" s="47"/>
      <c r="D66" s="47"/>
      <c r="E66" s="48"/>
      <c r="F66" s="25"/>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36"/>
      <c r="AN66" s="36"/>
      <c r="AO66" s="61" t="str">
        <f>IF(ISBLANK(G66),"",VLOOKUP(G66,'Tier 2 Allowances'!$B$4:$C$23,2,FALSE)+SUMPRODUCT($H66:$AK66,$H$1:$AK$1)-IF(ISNUMBER(SEARCH("D3.0",G66)),0,$N66*$N$1))</f>
        <v/>
      </c>
      <c r="AP66" s="63" t="str">
        <f t="shared" si="2"/>
        <v/>
      </c>
      <c r="AQ66" s="64" t="str">
        <f t="shared" si="1"/>
        <v/>
      </c>
    </row>
    <row r="67" spans="1:43" x14ac:dyDescent="0.2">
      <c r="A67" s="12"/>
      <c r="B67" s="47"/>
      <c r="C67" s="47"/>
      <c r="D67" s="47"/>
      <c r="E67" s="48"/>
      <c r="F67" s="25"/>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36"/>
      <c r="AN67" s="36"/>
      <c r="AO67" s="61" t="str">
        <f>IF(ISBLANK(G67),"",VLOOKUP(G67,'Tier 2 Allowances'!$B$4:$C$23,2,FALSE)+SUMPRODUCT($H67:$AK67,$H$1:$AK$1)-IF(ISNUMBER(SEARCH("D3.0",G67)),0,$N67*$N$1))</f>
        <v/>
      </c>
      <c r="AP67" s="63" t="str">
        <f t="shared" ref="AP67:AP98" si="3">IF(ISBLANK(G67),"",AO67+AL67)</f>
        <v/>
      </c>
      <c r="AQ67" s="64" t="str">
        <f t="shared" si="1"/>
        <v/>
      </c>
    </row>
    <row r="68" spans="1:43" x14ac:dyDescent="0.2">
      <c r="A68" s="12"/>
      <c r="B68" s="47"/>
      <c r="C68" s="47"/>
      <c r="D68" s="47"/>
      <c r="E68" s="48"/>
      <c r="F68" s="25"/>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61" t="str">
        <f>IF(ISBLANK(G68),"",VLOOKUP(G68,'Tier 2 Allowances'!$B$4:$C$23,2,FALSE)+SUMPRODUCT($H68:$AK68,$H$1:$AK$1)-IF(ISNUMBER(SEARCH("D3.0",G68)),0,$N68*$N$1))</f>
        <v/>
      </c>
      <c r="AP68" s="63" t="str">
        <f t="shared" si="3"/>
        <v/>
      </c>
      <c r="AQ68" s="64" t="str">
        <f t="shared" ref="AQ68:AQ99" si="4">IF(ISBLANK(AM68),"",IF(AM68&lt;=AP68,"Yes","No"))</f>
        <v/>
      </c>
    </row>
    <row r="69" spans="1:43" x14ac:dyDescent="0.2">
      <c r="A69" s="12"/>
      <c r="B69" s="47"/>
      <c r="C69" s="47"/>
      <c r="D69" s="47"/>
      <c r="E69" s="48"/>
      <c r="F69" s="25"/>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61" t="str">
        <f>IF(ISBLANK(G69),"",VLOOKUP(G69,'Tier 2 Allowances'!$B$4:$C$23,2,FALSE)+SUMPRODUCT($H69:$AK69,$H$1:$AK$1)-IF(ISNUMBER(SEARCH("D3.0",G69)),0,$N69*$N$1))</f>
        <v/>
      </c>
      <c r="AP69" s="63" t="str">
        <f t="shared" si="3"/>
        <v/>
      </c>
      <c r="AQ69" s="64" t="str">
        <f t="shared" si="4"/>
        <v/>
      </c>
    </row>
    <row r="70" spans="1:43" x14ac:dyDescent="0.2">
      <c r="A70" s="12"/>
      <c r="B70" s="47"/>
      <c r="C70" s="47"/>
      <c r="D70" s="47"/>
      <c r="E70" s="48"/>
      <c r="F70" s="25"/>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61" t="str">
        <f>IF(ISBLANK(G70),"",VLOOKUP(G70,'Tier 2 Allowances'!$B$4:$C$23,2,FALSE)+SUMPRODUCT($H70:$AK70,$H$1:$AK$1)-IF(ISNUMBER(SEARCH("D3.0",G70)),0,$N70*$N$1))</f>
        <v/>
      </c>
      <c r="AP70" s="63" t="str">
        <f t="shared" si="3"/>
        <v/>
      </c>
      <c r="AQ70" s="64" t="str">
        <f t="shared" si="4"/>
        <v/>
      </c>
    </row>
    <row r="71" spans="1:43" x14ac:dyDescent="0.2">
      <c r="A71" s="12"/>
      <c r="B71" s="47"/>
      <c r="C71" s="47"/>
      <c r="D71" s="47"/>
      <c r="E71" s="48"/>
      <c r="F71" s="25"/>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61" t="str">
        <f>IF(ISBLANK(G71),"",VLOOKUP(G71,'Tier 2 Allowances'!$B$4:$C$23,2,FALSE)+SUMPRODUCT($H71:$AK71,$H$1:$AK$1)-IF(ISNUMBER(SEARCH("D3.0",G71)),0,$N71*$N$1))</f>
        <v/>
      </c>
      <c r="AP71" s="63" t="str">
        <f t="shared" si="3"/>
        <v/>
      </c>
      <c r="AQ71" s="64" t="str">
        <f t="shared" si="4"/>
        <v/>
      </c>
    </row>
    <row r="72" spans="1:43" x14ac:dyDescent="0.2">
      <c r="A72" s="12"/>
      <c r="B72" s="47"/>
      <c r="C72" s="47"/>
      <c r="D72" s="47"/>
      <c r="E72" s="48"/>
      <c r="F72" s="25"/>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61" t="str">
        <f>IF(ISBLANK(G72),"",VLOOKUP(G72,'Tier 2 Allowances'!$B$4:$C$23,2,FALSE)+SUMPRODUCT($H72:$AK72,$H$1:$AK$1)-IF(ISNUMBER(SEARCH("D3.0",G72)),0,$N72*$N$1))</f>
        <v/>
      </c>
      <c r="AP72" s="63" t="str">
        <f t="shared" si="3"/>
        <v/>
      </c>
      <c r="AQ72" s="64" t="str">
        <f t="shared" si="4"/>
        <v/>
      </c>
    </row>
    <row r="73" spans="1:43" x14ac:dyDescent="0.2">
      <c r="A73" s="12"/>
      <c r="B73" s="47"/>
      <c r="C73" s="47"/>
      <c r="D73" s="47"/>
      <c r="E73" s="48"/>
      <c r="F73" s="25"/>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61" t="str">
        <f>IF(ISBLANK(G73),"",VLOOKUP(G73,'Tier 2 Allowances'!$B$4:$C$23,2,FALSE)+SUMPRODUCT($H73:$AK73,$H$1:$AK$1)-IF(ISNUMBER(SEARCH("D3.0",G73)),0,$N73*$N$1))</f>
        <v/>
      </c>
      <c r="AP73" s="63" t="str">
        <f t="shared" si="3"/>
        <v/>
      </c>
      <c r="AQ73" s="64" t="str">
        <f t="shared" si="4"/>
        <v/>
      </c>
    </row>
    <row r="74" spans="1:43" x14ac:dyDescent="0.2">
      <c r="A74" s="12"/>
      <c r="B74" s="47"/>
      <c r="C74" s="47"/>
      <c r="D74" s="47"/>
      <c r="E74" s="48"/>
      <c r="F74" s="25"/>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61" t="str">
        <f>IF(ISBLANK(G74),"",VLOOKUP(G74,'Tier 2 Allowances'!$B$4:$C$23,2,FALSE)+SUMPRODUCT($H74:$AK74,$H$1:$AK$1)-IF(ISNUMBER(SEARCH("D3.0",G74)),0,$N74*$N$1))</f>
        <v/>
      </c>
      <c r="AP74" s="63" t="str">
        <f t="shared" si="3"/>
        <v/>
      </c>
      <c r="AQ74" s="64" t="str">
        <f t="shared" si="4"/>
        <v/>
      </c>
    </row>
    <row r="75" spans="1:43" x14ac:dyDescent="0.2">
      <c r="A75" s="12"/>
      <c r="B75" s="47"/>
      <c r="C75" s="47"/>
      <c r="D75" s="47"/>
      <c r="E75" s="48"/>
      <c r="F75" s="25"/>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61" t="str">
        <f>IF(ISBLANK(G75),"",VLOOKUP(G75,'Tier 2 Allowances'!$B$4:$C$23,2,FALSE)+SUMPRODUCT($H75:$AK75,$H$1:$AK$1)-IF(ISNUMBER(SEARCH("D3.0",G75)),0,$N75*$N$1))</f>
        <v/>
      </c>
      <c r="AP75" s="63" t="str">
        <f t="shared" si="3"/>
        <v/>
      </c>
      <c r="AQ75" s="64" t="str">
        <f t="shared" si="4"/>
        <v/>
      </c>
    </row>
    <row r="76" spans="1:43" x14ac:dyDescent="0.2">
      <c r="A76" s="12"/>
      <c r="B76" s="47"/>
      <c r="C76" s="47"/>
      <c r="D76" s="47"/>
      <c r="E76" s="48"/>
      <c r="F76" s="25"/>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61" t="str">
        <f>IF(ISBLANK(G76),"",VLOOKUP(G76,'Tier 2 Allowances'!$B$4:$C$23,2,FALSE)+SUMPRODUCT($H76:$AK76,$H$1:$AK$1)-IF(ISNUMBER(SEARCH("D3.0",G76)),0,$N76*$N$1))</f>
        <v/>
      </c>
      <c r="AP76" s="63" t="str">
        <f t="shared" si="3"/>
        <v/>
      </c>
      <c r="AQ76" s="64" t="str">
        <f t="shared" si="4"/>
        <v/>
      </c>
    </row>
    <row r="77" spans="1:43" x14ac:dyDescent="0.2">
      <c r="A77" s="12"/>
      <c r="B77" s="47"/>
      <c r="C77" s="47"/>
      <c r="D77" s="47"/>
      <c r="E77" s="48"/>
      <c r="F77" s="25"/>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61" t="str">
        <f>IF(ISBLANK(G77),"",VLOOKUP(G77,'Tier 2 Allowances'!$B$4:$C$23,2,FALSE)+SUMPRODUCT($H77:$AK77,$H$1:$AK$1)-IF(ISNUMBER(SEARCH("D3.0",G77)),0,$N77*$N$1))</f>
        <v/>
      </c>
      <c r="AP77" s="63" t="str">
        <f t="shared" si="3"/>
        <v/>
      </c>
      <c r="AQ77" s="64" t="str">
        <f t="shared" si="4"/>
        <v/>
      </c>
    </row>
    <row r="78" spans="1:43" x14ac:dyDescent="0.2">
      <c r="A78" s="12"/>
      <c r="B78" s="47"/>
      <c r="C78" s="47"/>
      <c r="D78" s="47"/>
      <c r="E78" s="48"/>
      <c r="F78" s="25"/>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61" t="str">
        <f>IF(ISBLANK(G78),"",VLOOKUP(G78,'Tier 2 Allowances'!$B$4:$C$23,2,FALSE)+SUMPRODUCT($H78:$AK78,$H$1:$AK$1)-IF(ISNUMBER(SEARCH("D3.0",G78)),0,$N78*$N$1))</f>
        <v/>
      </c>
      <c r="AP78" s="63" t="str">
        <f t="shared" si="3"/>
        <v/>
      </c>
      <c r="AQ78" s="64" t="str">
        <f t="shared" si="4"/>
        <v/>
      </c>
    </row>
    <row r="79" spans="1:43" x14ac:dyDescent="0.2">
      <c r="A79" s="12"/>
      <c r="B79" s="47"/>
      <c r="C79" s="47"/>
      <c r="D79" s="47"/>
      <c r="E79" s="48"/>
      <c r="F79" s="25"/>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61" t="str">
        <f>IF(ISBLANK(G79),"",VLOOKUP(G79,'Tier 2 Allowances'!$B$4:$C$23,2,FALSE)+SUMPRODUCT($H79:$AK79,$H$1:$AK$1)-IF(ISNUMBER(SEARCH("D3.0",G79)),0,$N79*$N$1))</f>
        <v/>
      </c>
      <c r="AP79" s="63" t="str">
        <f t="shared" si="3"/>
        <v/>
      </c>
      <c r="AQ79" s="64" t="str">
        <f t="shared" si="4"/>
        <v/>
      </c>
    </row>
    <row r="80" spans="1:43" x14ac:dyDescent="0.2">
      <c r="A80" s="12"/>
      <c r="B80" s="47"/>
      <c r="C80" s="47"/>
      <c r="D80" s="47"/>
      <c r="E80" s="48"/>
      <c r="F80" s="25"/>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61" t="str">
        <f>IF(ISBLANK(G80),"",VLOOKUP(G80,'Tier 2 Allowances'!$B$4:$C$23,2,FALSE)+SUMPRODUCT($H80:$AK80,$H$1:$AK$1)-IF(ISNUMBER(SEARCH("D3.0",G80)),0,$N80*$N$1))</f>
        <v/>
      </c>
      <c r="AP80" s="63" t="str">
        <f t="shared" si="3"/>
        <v/>
      </c>
      <c r="AQ80" s="64" t="str">
        <f t="shared" si="4"/>
        <v/>
      </c>
    </row>
    <row r="81" spans="1:43" x14ac:dyDescent="0.2">
      <c r="A81" s="12"/>
      <c r="B81" s="47"/>
      <c r="C81" s="47"/>
      <c r="D81" s="47"/>
      <c r="E81" s="48"/>
      <c r="F81" s="25"/>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61" t="str">
        <f>IF(ISBLANK(G81),"",VLOOKUP(G81,'Tier 2 Allowances'!$B$4:$C$23,2,FALSE)+SUMPRODUCT($H81:$AK81,$H$1:$AK$1)-IF(ISNUMBER(SEARCH("D3.0",G81)),0,$N81*$N$1))</f>
        <v/>
      </c>
      <c r="AP81" s="63" t="str">
        <f t="shared" si="3"/>
        <v/>
      </c>
      <c r="AQ81" s="64" t="str">
        <f t="shared" si="4"/>
        <v/>
      </c>
    </row>
    <row r="82" spans="1:43" x14ac:dyDescent="0.2">
      <c r="A82" s="12"/>
      <c r="B82" s="47"/>
      <c r="C82" s="47"/>
      <c r="D82" s="47"/>
      <c r="E82" s="48"/>
      <c r="F82" s="25"/>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61" t="str">
        <f>IF(ISBLANK(G82),"",VLOOKUP(G82,'Tier 2 Allowances'!$B$4:$C$23,2,FALSE)+SUMPRODUCT($H82:$AK82,$H$1:$AK$1)-IF(ISNUMBER(SEARCH("D3.0",G82)),0,$N82*$N$1))</f>
        <v/>
      </c>
      <c r="AP82" s="63" t="str">
        <f t="shared" si="3"/>
        <v/>
      </c>
      <c r="AQ82" s="64" t="str">
        <f t="shared" si="4"/>
        <v/>
      </c>
    </row>
    <row r="83" spans="1:43" x14ac:dyDescent="0.2">
      <c r="A83" s="12"/>
      <c r="B83" s="47"/>
      <c r="C83" s="47"/>
      <c r="D83" s="47"/>
      <c r="E83" s="48"/>
      <c r="F83" s="25"/>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61" t="str">
        <f>IF(ISBLANK(G83),"",VLOOKUP(G83,'Tier 2 Allowances'!$B$4:$C$23,2,FALSE)+SUMPRODUCT($H83:$AK83,$H$1:$AK$1)-IF(ISNUMBER(SEARCH("D3.0",G83)),0,$N83*$N$1))</f>
        <v/>
      </c>
      <c r="AP83" s="63" t="str">
        <f t="shared" si="3"/>
        <v/>
      </c>
      <c r="AQ83" s="64" t="str">
        <f t="shared" si="4"/>
        <v/>
      </c>
    </row>
    <row r="84" spans="1:43" x14ac:dyDescent="0.2">
      <c r="A84" s="12"/>
      <c r="B84" s="47"/>
      <c r="C84" s="47"/>
      <c r="D84" s="47"/>
      <c r="E84" s="48"/>
      <c r="F84" s="25"/>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61" t="str">
        <f>IF(ISBLANK(G84),"",VLOOKUP(G84,'Tier 2 Allowances'!$B$4:$C$23,2,FALSE)+SUMPRODUCT($H84:$AK84,$H$1:$AK$1)-IF(ISNUMBER(SEARCH("D3.0",G84)),0,$N84*$N$1))</f>
        <v/>
      </c>
      <c r="AP84" s="63" t="str">
        <f t="shared" si="3"/>
        <v/>
      </c>
      <c r="AQ84" s="64" t="str">
        <f t="shared" si="4"/>
        <v/>
      </c>
    </row>
    <row r="85" spans="1:43" x14ac:dyDescent="0.2">
      <c r="A85" s="12"/>
      <c r="B85" s="47"/>
      <c r="C85" s="47"/>
      <c r="D85" s="47"/>
      <c r="E85" s="48"/>
      <c r="F85" s="25"/>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61" t="str">
        <f>IF(ISBLANK(G85),"",VLOOKUP(G85,'Tier 2 Allowances'!$B$4:$C$23,2,FALSE)+SUMPRODUCT($H85:$AK85,$H$1:$AK$1)-IF(ISNUMBER(SEARCH("D3.0",G85)),0,$N85*$N$1))</f>
        <v/>
      </c>
      <c r="AP85" s="63" t="str">
        <f t="shared" si="3"/>
        <v/>
      </c>
      <c r="AQ85" s="64" t="str">
        <f t="shared" si="4"/>
        <v/>
      </c>
    </row>
    <row r="86" spans="1:43" x14ac:dyDescent="0.2">
      <c r="A86" s="12"/>
      <c r="B86" s="47"/>
      <c r="C86" s="47"/>
      <c r="D86" s="47"/>
      <c r="E86" s="48"/>
      <c r="F86" s="25"/>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61" t="str">
        <f>IF(ISBLANK(G86),"",VLOOKUP(G86,'Tier 2 Allowances'!$B$4:$C$23,2,FALSE)+SUMPRODUCT($H86:$AK86,$H$1:$AK$1)-IF(ISNUMBER(SEARCH("D3.0",G86)),0,$N86*$N$1))</f>
        <v/>
      </c>
      <c r="AP86" s="63" t="str">
        <f t="shared" si="3"/>
        <v/>
      </c>
      <c r="AQ86" s="64" t="str">
        <f t="shared" si="4"/>
        <v/>
      </c>
    </row>
    <row r="87" spans="1:43" x14ac:dyDescent="0.2">
      <c r="A87" s="12"/>
      <c r="B87" s="47"/>
      <c r="C87" s="47"/>
      <c r="D87" s="47"/>
      <c r="E87" s="48"/>
      <c r="F87" s="25"/>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61" t="str">
        <f>IF(ISBLANK(G87),"",VLOOKUP(G87,'Tier 2 Allowances'!$B$4:$C$23,2,FALSE)+SUMPRODUCT($H87:$AK87,$H$1:$AK$1)-IF(ISNUMBER(SEARCH("D3.0",G87)),0,$N87*$N$1))</f>
        <v/>
      </c>
      <c r="AP87" s="63" t="str">
        <f t="shared" si="3"/>
        <v/>
      </c>
      <c r="AQ87" s="64" t="str">
        <f t="shared" si="4"/>
        <v/>
      </c>
    </row>
    <row r="88" spans="1:43" x14ac:dyDescent="0.2">
      <c r="A88" s="12"/>
      <c r="B88" s="47"/>
      <c r="C88" s="47"/>
      <c r="D88" s="47"/>
      <c r="E88" s="48"/>
      <c r="F88" s="25"/>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61" t="str">
        <f>IF(ISBLANK(G88),"",VLOOKUP(G88,'Tier 2 Allowances'!$B$4:$C$23,2,FALSE)+SUMPRODUCT($H88:$AK88,$H$1:$AK$1)-IF(ISNUMBER(SEARCH("D3.0",G88)),0,$N88*$N$1))</f>
        <v/>
      </c>
      <c r="AP88" s="63" t="str">
        <f t="shared" si="3"/>
        <v/>
      </c>
      <c r="AQ88" s="64" t="str">
        <f t="shared" si="4"/>
        <v/>
      </c>
    </row>
    <row r="89" spans="1:43" x14ac:dyDescent="0.2">
      <c r="A89" s="12"/>
      <c r="B89" s="47"/>
      <c r="C89" s="47"/>
      <c r="D89" s="47"/>
      <c r="E89" s="48"/>
      <c r="F89" s="25"/>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61" t="str">
        <f>IF(ISBLANK(G89),"",VLOOKUP(G89,'Tier 2 Allowances'!$B$4:$C$23,2,FALSE)+SUMPRODUCT($H89:$AK89,$H$1:$AK$1)-IF(ISNUMBER(SEARCH("D3.0",G89)),0,$N89*$N$1))</f>
        <v/>
      </c>
      <c r="AP89" s="63" t="str">
        <f t="shared" si="3"/>
        <v/>
      </c>
      <c r="AQ89" s="64" t="str">
        <f t="shared" si="4"/>
        <v/>
      </c>
    </row>
    <row r="90" spans="1:43" x14ac:dyDescent="0.2">
      <c r="A90" s="12"/>
      <c r="B90" s="47"/>
      <c r="C90" s="47"/>
      <c r="D90" s="47"/>
      <c r="E90" s="48"/>
      <c r="F90" s="25"/>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61" t="str">
        <f>IF(ISBLANK(G90),"",VLOOKUP(G90,'Tier 2 Allowances'!$B$4:$C$23,2,FALSE)+SUMPRODUCT($H90:$AK90,$H$1:$AK$1)-IF(ISNUMBER(SEARCH("D3.0",G90)),0,$N90*$N$1))</f>
        <v/>
      </c>
      <c r="AP90" s="63" t="str">
        <f t="shared" si="3"/>
        <v/>
      </c>
      <c r="AQ90" s="64" t="str">
        <f t="shared" si="4"/>
        <v/>
      </c>
    </row>
    <row r="91" spans="1:43" x14ac:dyDescent="0.2">
      <c r="A91" s="12"/>
      <c r="B91" s="47"/>
      <c r="C91" s="47"/>
      <c r="D91" s="47"/>
      <c r="E91" s="48"/>
      <c r="F91" s="25"/>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61" t="str">
        <f>IF(ISBLANK(G91),"",VLOOKUP(G91,'Tier 2 Allowances'!$B$4:$C$23,2,FALSE)+SUMPRODUCT($H91:$AK91,$H$1:$AK$1)-IF(ISNUMBER(SEARCH("D3.0",G91)),0,$N91*$N$1))</f>
        <v/>
      </c>
      <c r="AP91" s="63" t="str">
        <f t="shared" si="3"/>
        <v/>
      </c>
      <c r="AQ91" s="64" t="str">
        <f t="shared" si="4"/>
        <v/>
      </c>
    </row>
    <row r="92" spans="1:43" x14ac:dyDescent="0.2">
      <c r="A92" s="12"/>
      <c r="B92" s="47"/>
      <c r="C92" s="47"/>
      <c r="D92" s="47"/>
      <c r="E92" s="48"/>
      <c r="F92" s="25"/>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61" t="str">
        <f>IF(ISBLANK(G92),"",VLOOKUP(G92,'Tier 2 Allowances'!$B$4:$C$23,2,FALSE)+SUMPRODUCT($H92:$AK92,$H$1:$AK$1)-IF(ISNUMBER(SEARCH("D3.0",G92)),0,$N92*$N$1))</f>
        <v/>
      </c>
      <c r="AP92" s="63" t="str">
        <f t="shared" si="3"/>
        <v/>
      </c>
      <c r="AQ92" s="64" t="str">
        <f t="shared" si="4"/>
        <v/>
      </c>
    </row>
    <row r="93" spans="1:43" x14ac:dyDescent="0.2">
      <c r="A93" s="12"/>
      <c r="B93" s="47"/>
      <c r="C93" s="47"/>
      <c r="D93" s="47"/>
      <c r="E93" s="48"/>
      <c r="F93" s="25"/>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61" t="str">
        <f>IF(ISBLANK(G93),"",VLOOKUP(G93,'Tier 2 Allowances'!$B$4:$C$23,2,FALSE)+SUMPRODUCT($H93:$AK93,$H$1:$AK$1)-IF(ISNUMBER(SEARCH("D3.0",G93)),0,$N93*$N$1))</f>
        <v/>
      </c>
      <c r="AP93" s="63" t="str">
        <f t="shared" si="3"/>
        <v/>
      </c>
      <c r="AQ93" s="64" t="str">
        <f t="shared" si="4"/>
        <v/>
      </c>
    </row>
    <row r="94" spans="1:43" x14ac:dyDescent="0.2">
      <c r="A94" s="12"/>
      <c r="B94" s="47"/>
      <c r="C94" s="47"/>
      <c r="D94" s="47"/>
      <c r="E94" s="48"/>
      <c r="F94" s="25"/>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61" t="str">
        <f>IF(ISBLANK(G94),"",VLOOKUP(G94,'Tier 2 Allowances'!$B$4:$C$23,2,FALSE)+SUMPRODUCT($H94:$AK94,$H$1:$AK$1)-IF(ISNUMBER(SEARCH("D3.0",G94)),0,$N94*$N$1))</f>
        <v/>
      </c>
      <c r="AP94" s="63" t="str">
        <f t="shared" si="3"/>
        <v/>
      </c>
      <c r="AQ94" s="64" t="str">
        <f t="shared" si="4"/>
        <v/>
      </c>
    </row>
    <row r="95" spans="1:43" x14ac:dyDescent="0.2">
      <c r="A95" s="12"/>
      <c r="B95" s="47"/>
      <c r="C95" s="47"/>
      <c r="D95" s="47"/>
      <c r="E95" s="48"/>
      <c r="F95" s="25"/>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61" t="str">
        <f>IF(ISBLANK(G95),"",VLOOKUP(G95,'Tier 2 Allowances'!$B$4:$C$23,2,FALSE)+SUMPRODUCT($H95:$AK95,$H$1:$AK$1)-IF(ISNUMBER(SEARCH("D3.0",G95)),0,$N95*$N$1))</f>
        <v/>
      </c>
      <c r="AP95" s="63" t="str">
        <f t="shared" si="3"/>
        <v/>
      </c>
      <c r="AQ95" s="64" t="str">
        <f t="shared" si="4"/>
        <v/>
      </c>
    </row>
    <row r="96" spans="1:43" x14ac:dyDescent="0.2">
      <c r="A96" s="12"/>
      <c r="B96" s="47"/>
      <c r="C96" s="47"/>
      <c r="D96" s="47"/>
      <c r="E96" s="48"/>
      <c r="F96" s="25"/>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61" t="str">
        <f>IF(ISBLANK(G96),"",VLOOKUP(G96,'Tier 2 Allowances'!$B$4:$C$23,2,FALSE)+SUMPRODUCT($H96:$AK96,$H$1:$AK$1)-IF(ISNUMBER(SEARCH("D3.0",G96)),0,$N96*$N$1))</f>
        <v/>
      </c>
      <c r="AP96" s="63" t="str">
        <f t="shared" si="3"/>
        <v/>
      </c>
      <c r="AQ96" s="64" t="str">
        <f t="shared" si="4"/>
        <v/>
      </c>
    </row>
    <row r="97" spans="1:44" x14ac:dyDescent="0.2">
      <c r="A97" s="12"/>
      <c r="B97" s="47"/>
      <c r="C97" s="47"/>
      <c r="D97" s="47"/>
      <c r="E97" s="48"/>
      <c r="F97" s="25"/>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61" t="str">
        <f>IF(ISBLANK(G97),"",VLOOKUP(G97,'Tier 2 Allowances'!$B$4:$C$23,2,FALSE)+SUMPRODUCT($H97:$AK97,$H$1:$AK$1)-IF(ISNUMBER(SEARCH("D3.0",G97)),0,$N97*$N$1))</f>
        <v/>
      </c>
      <c r="AP97" s="63" t="str">
        <f t="shared" si="3"/>
        <v/>
      </c>
      <c r="AQ97" s="64" t="str">
        <f t="shared" si="4"/>
        <v/>
      </c>
    </row>
    <row r="98" spans="1:44" x14ac:dyDescent="0.2">
      <c r="A98" s="12"/>
      <c r="B98" s="47"/>
      <c r="C98" s="47"/>
      <c r="D98" s="47"/>
      <c r="E98" s="48"/>
      <c r="F98" s="25"/>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61" t="str">
        <f>IF(ISBLANK(G98),"",VLOOKUP(G98,'Tier 2 Allowances'!$B$4:$C$23,2,FALSE)+SUMPRODUCT($H98:$AK98,$H$1:$AK$1)-IF(ISNUMBER(SEARCH("D3.0",G98)),0,$N98*$N$1))</f>
        <v/>
      </c>
      <c r="AP98" s="63" t="str">
        <f t="shared" si="3"/>
        <v/>
      </c>
      <c r="AQ98" s="64" t="str">
        <f t="shared" si="4"/>
        <v/>
      </c>
    </row>
    <row r="99" spans="1:44" x14ac:dyDescent="0.2">
      <c r="A99" s="12"/>
      <c r="B99" s="47"/>
      <c r="C99" s="47"/>
      <c r="D99" s="47"/>
      <c r="E99" s="48"/>
      <c r="F99" s="25"/>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61" t="str">
        <f>IF(ISBLANK(G99),"",VLOOKUP(G99,'Tier 2 Allowances'!$B$4:$C$23,2,FALSE)+SUMPRODUCT($H99:$AK99,$H$1:$AK$1)-IF(ISNUMBER(SEARCH("D3.0",G99)),0,$N99*$N$1))</f>
        <v/>
      </c>
      <c r="AP99" s="63" t="str">
        <f t="shared" ref="AP99" si="5">IF(ISBLANK(G99),"",AO99+AL99)</f>
        <v/>
      </c>
      <c r="AQ99" s="64" t="str">
        <f t="shared" si="4"/>
        <v/>
      </c>
    </row>
    <row r="100" spans="1:44" s="55" customFormat="1" x14ac:dyDescent="0.2">
      <c r="B100" s="56"/>
      <c r="C100" s="56"/>
      <c r="D100" s="56"/>
      <c r="E100" s="57"/>
      <c r="F100" s="57"/>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8" t="str">
        <f>IF(ISBLANK(G100),"",#REF!+#REF!++#REF!+#REF!+#REF!+#REF!+#REF!+#REF!+#REF!+#REF!+#REF!+#REF!+#REF!+#REF!+#REF!+#REF!+#REF!+#REF!+#REF!+#REF!+#REF!+#REF!+#REF!+#REF!+#REF!+#REF!+#REF!+#REF!+#REF!+#REF!)</f>
        <v/>
      </c>
      <c r="AQ100" s="59"/>
      <c r="AR100" s="60"/>
    </row>
    <row r="101" spans="1:44" x14ac:dyDescent="0.2">
      <c r="F101" s="25"/>
      <c r="G101" s="12"/>
      <c r="I101" s="12"/>
      <c r="Y101" s="12"/>
      <c r="AM101" s="12"/>
      <c r="AN101" s="12"/>
      <c r="AO101" s="6" t="str">
        <f>IF(ISBLANK(G101),"",#REF!+#REF!++#REF!+#REF!+#REF!+#REF!+#REF!+#REF!+#REF!+#REF!+#REF!+#REF!+#REF!+#REF!+#REF!+#REF!+#REF!+#REF!+#REF!+#REF!+#REF!+#REF!+#REF!+#REF!+#REF!+#REF!+#REF!+#REF!+#REF!+#REF!)</f>
        <v/>
      </c>
    </row>
    <row r="102" spans="1:44" x14ac:dyDescent="0.2">
      <c r="F102" s="25"/>
      <c r="G102" s="12"/>
      <c r="I102" s="12"/>
      <c r="Y102" s="12"/>
      <c r="AM102" s="12"/>
      <c r="AN102" s="12"/>
      <c r="AO102" s="6" t="str">
        <f>IF(ISBLANK(G102),"",#REF!+#REF!++#REF!+#REF!+#REF!+#REF!+#REF!+#REF!+#REF!+#REF!+#REF!+#REF!+#REF!+#REF!+#REF!+#REF!+#REF!+#REF!+#REF!+#REF!+#REF!+#REF!+#REF!+#REF!+#REF!+#REF!+#REF!+#REF!+#REF!+#REF!)</f>
        <v/>
      </c>
    </row>
    <row r="103" spans="1:44" x14ac:dyDescent="0.2">
      <c r="F103" s="25"/>
      <c r="G103" s="12"/>
      <c r="I103" s="12"/>
      <c r="Y103" s="12"/>
      <c r="AO103" s="6" t="str">
        <f>IF(ISBLANK(G103),"",#REF!+#REF!++#REF!+#REF!+#REF!+#REF!+#REF!+#REF!+#REF!+#REF!+#REF!+#REF!+#REF!+#REF!+#REF!+#REF!+#REF!+#REF!+#REF!+#REF!+#REF!+#REF!+#REF!+#REF!+#REF!+#REF!+#REF!+#REF!+#REF!+#REF!)</f>
        <v/>
      </c>
    </row>
    <row r="104" spans="1:44" x14ac:dyDescent="0.2">
      <c r="F104" s="25"/>
      <c r="G104" s="12"/>
      <c r="I104" s="12"/>
      <c r="Y104" s="12"/>
      <c r="AO104" s="6" t="str">
        <f>IF(ISBLANK(G104),"",#REF!+#REF!++#REF!+#REF!+#REF!+#REF!+#REF!+#REF!+#REF!+#REF!+#REF!+#REF!+#REF!+#REF!+#REF!+#REF!+#REF!+#REF!+#REF!+#REF!+#REF!+#REF!+#REF!+#REF!+#REF!+#REF!+#REF!+#REF!+#REF!+#REF!)</f>
        <v/>
      </c>
    </row>
    <row r="105" spans="1:44" x14ac:dyDescent="0.2">
      <c r="F105" s="25"/>
      <c r="G105" s="12"/>
      <c r="I105" s="12"/>
      <c r="Y105" s="12"/>
      <c r="AO105" s="6" t="str">
        <f>IF(ISBLANK(G105),"",#REF!+#REF!++#REF!+#REF!+#REF!+#REF!+#REF!+#REF!+#REF!+#REF!+#REF!+#REF!+#REF!+#REF!+#REF!+#REF!+#REF!+#REF!+#REF!+#REF!+#REF!+#REF!+#REF!+#REF!+#REF!+#REF!+#REF!+#REF!+#REF!+#REF!)</f>
        <v/>
      </c>
    </row>
    <row r="106" spans="1:44" x14ac:dyDescent="0.2">
      <c r="F106" s="25"/>
      <c r="G106" s="12"/>
      <c r="I106" s="12"/>
      <c r="Y106" s="12"/>
      <c r="AO106" s="6" t="str">
        <f>IF(ISBLANK(G106),"",#REF!+#REF!++#REF!+#REF!+#REF!+#REF!+#REF!+#REF!+#REF!+#REF!+#REF!+#REF!+#REF!+#REF!+#REF!+#REF!+#REF!+#REF!+#REF!+#REF!+#REF!+#REF!+#REF!+#REF!+#REF!+#REF!+#REF!+#REF!+#REF!+#REF!)</f>
        <v/>
      </c>
    </row>
    <row r="107" spans="1:44" x14ac:dyDescent="0.2">
      <c r="F107" s="25"/>
      <c r="G107" s="12"/>
      <c r="I107" s="12"/>
      <c r="Y107" s="12"/>
      <c r="AO107" s="6" t="str">
        <f>IF(ISBLANK(G107),"",#REF!+#REF!++#REF!+#REF!+#REF!+#REF!+#REF!+#REF!+#REF!+#REF!+#REF!+#REF!+#REF!+#REF!+#REF!+#REF!+#REF!+#REF!+#REF!+#REF!+#REF!+#REF!+#REF!+#REF!+#REF!+#REF!+#REF!+#REF!+#REF!+#REF!)</f>
        <v/>
      </c>
    </row>
    <row r="108" spans="1:44" x14ac:dyDescent="0.2">
      <c r="F108" s="25"/>
      <c r="G108" s="12"/>
      <c r="I108" s="12"/>
      <c r="Y108" s="12"/>
      <c r="AO108" s="6" t="str">
        <f>IF(ISBLANK(G108),"",#REF!+#REF!++#REF!+#REF!+#REF!+#REF!+#REF!+#REF!+#REF!+#REF!+#REF!+#REF!+#REF!+#REF!+#REF!+#REF!+#REF!+#REF!+#REF!+#REF!+#REF!+#REF!+#REF!+#REF!+#REF!+#REF!+#REF!+#REF!+#REF!+#REF!)</f>
        <v/>
      </c>
    </row>
    <row r="109" spans="1:44" x14ac:dyDescent="0.2">
      <c r="F109" s="25"/>
      <c r="G109" s="12"/>
      <c r="I109" s="12"/>
      <c r="Y109" s="12"/>
      <c r="AO109" s="6" t="str">
        <f>IF(ISBLANK(G109),"",#REF!+#REF!++#REF!+#REF!+#REF!+#REF!+#REF!+#REF!+#REF!+#REF!+#REF!+#REF!+#REF!+#REF!+#REF!+#REF!+#REF!+#REF!+#REF!+#REF!+#REF!+#REF!+#REF!+#REF!+#REF!+#REF!+#REF!+#REF!+#REF!+#REF!)</f>
        <v/>
      </c>
    </row>
    <row r="110" spans="1:44" x14ac:dyDescent="0.2">
      <c r="F110" s="25"/>
      <c r="G110" s="12"/>
      <c r="I110" s="12"/>
      <c r="Y110" s="12"/>
      <c r="AO110" s="6" t="str">
        <f>IF(ISBLANK(G110),"",#REF!+#REF!++#REF!+#REF!+#REF!+#REF!+#REF!+#REF!+#REF!+#REF!+#REF!+#REF!+#REF!+#REF!+#REF!+#REF!+#REF!+#REF!+#REF!+#REF!+#REF!+#REF!+#REF!+#REF!+#REF!+#REF!+#REF!+#REF!+#REF!+#REF!)</f>
        <v/>
      </c>
    </row>
    <row r="111" spans="1:44" x14ac:dyDescent="0.2">
      <c r="F111" s="25"/>
      <c r="G111" s="12"/>
    </row>
    <row r="112" spans="1:44" x14ac:dyDescent="0.2">
      <c r="F112" s="25"/>
      <c r="G112" s="12"/>
    </row>
    <row r="113" spans="6:7" x14ac:dyDescent="0.2">
      <c r="F113" s="25"/>
      <c r="G113" s="12"/>
    </row>
    <row r="114" spans="6:7" x14ac:dyDescent="0.2">
      <c r="F114" s="25"/>
      <c r="G114" s="12"/>
    </row>
    <row r="115" spans="6:7" x14ac:dyDescent="0.2">
      <c r="F115" s="25"/>
      <c r="G115" s="12"/>
    </row>
    <row r="116" spans="6:7" x14ac:dyDescent="0.2">
      <c r="F116" s="25"/>
      <c r="G116" s="12"/>
    </row>
    <row r="117" spans="6:7" x14ac:dyDescent="0.2">
      <c r="F117" s="25"/>
      <c r="G117" s="12"/>
    </row>
    <row r="118" spans="6:7" x14ac:dyDescent="0.2">
      <c r="F118" s="25"/>
      <c r="G118" s="12"/>
    </row>
    <row r="119" spans="6:7" x14ac:dyDescent="0.2">
      <c r="F119" s="25"/>
      <c r="G119" s="12"/>
    </row>
    <row r="120" spans="6:7" x14ac:dyDescent="0.2">
      <c r="F120" s="25"/>
      <c r="G120" s="12"/>
    </row>
    <row r="121" spans="6:7" x14ac:dyDescent="0.2">
      <c r="F121" s="25"/>
      <c r="G121" s="12"/>
    </row>
    <row r="122" spans="6:7" x14ac:dyDescent="0.2">
      <c r="F122" s="25"/>
      <c r="G122" s="12"/>
    </row>
    <row r="123" spans="6:7" x14ac:dyDescent="0.2">
      <c r="G123" s="12"/>
    </row>
  </sheetData>
  <sheetProtection algorithmName="SHA-512" hashValue="71TOo1AUjm/F/kwhXzYoVCwFSKMSIV2sG7ONhQ7Op8TTxUXPLoGlyV7oxYcrFUhEGSVzlQdzCcASL+mcO1ak5Q==" saltValue="hJLAtYM4TCZwKrTM8JzNcg==" spinCount="100000" sheet="1" objects="1" scenarios="1" formatCells="0" formatColumns="0" formatRows="0" deleteRows="0"/>
  <mergeCells count="1">
    <mergeCell ref="A1:E1"/>
  </mergeCells>
  <conditionalFormatting sqref="AQ3:AQ99">
    <cfRule type="expression" dxfId="2" priority="1" stopIfTrue="1">
      <formula>AND(AQ3="Yes",AM3&gt;0.95*AP3)</formula>
    </cfRule>
    <cfRule type="expression" dxfId="1" priority="2">
      <formula>AQ3="Yes"</formula>
    </cfRule>
    <cfRule type="expression" dxfId="0" priority="3">
      <formula>AQ3="No"</formula>
    </cfRule>
  </conditionalFormatting>
  <dataValidations count="15">
    <dataValidation type="list" allowBlank="1" showInputMessage="1" showErrorMessage="1" sqref="F3:F100" xr:uid="{4B78EE4D-7FD0-514B-BA84-919736AB3B0A}">
      <formula1>"Modem, IAD, LNE"</formula1>
    </dataValidation>
    <dataValidation type="list" allowBlank="1" showInputMessage="1" showErrorMessage="1" sqref="G3:G100" xr:uid="{A1BD33AA-00BA-AB4F-B359-F21D89F35220}">
      <formula1>INDIRECT(F3)</formula1>
    </dataValidation>
    <dataValidation type="list" allowBlank="1" showInputMessage="1" showErrorMessage="1" sqref="F101:F122" xr:uid="{E049C49D-136F-9D4F-85EE-337F503599E6}">
      <formula1>"Broadband Modem, IAD, LNE"</formula1>
    </dataValidation>
    <dataValidation type="whole" allowBlank="1" showInputMessage="1" showErrorMessage="1" errorTitle="Invalid value" error="Valid values are blank, 0, and 1." sqref="H3:H99" xr:uid="{3EABABB1-C4D7-D045-8B20-E99839D515AF}">
      <formula1>0</formula1>
      <formula2>1</formula2>
    </dataValidation>
    <dataValidation type="custom" showInputMessage="1" showErrorMessage="1" errorTitle="Invalid Entry" error="This allowance is only applicable to DOCSIS 3.0 modems, and valid values are 0 to 7." sqref="N3:N99" xr:uid="{24635679-06E8-684E-B60C-1BAA7CC22BE8}">
      <formula1>AND(OR(ISNUMBER(SEARCH("D3.0",G3)),N3=0),N3&lt;8)</formula1>
    </dataValidation>
    <dataValidation type="whole" allowBlank="1" showInputMessage="1" showErrorMessage="1" errorTitle="Invalid Value" error="Valid values are blank, 0, and 1." sqref="W3:Z99 AB3:AB99 AE3:AI99 I3:M99" xr:uid="{7A8854C4-8845-AC4E-94CC-FD08B2F2BDEB}">
      <formula1>0</formula1>
      <formula2>1</formula2>
    </dataValidation>
    <dataValidation type="whole" allowBlank="1" showInputMessage="1" showErrorMessage="1" errorTitle="Invalid value" error="Please enter a whole number between 0 and 8, or leave blank." sqref="O3:P99" xr:uid="{2190D4AE-812C-6341-B870-F557D606D661}">
      <formula1>0</formula1>
      <formula2>8</formula2>
    </dataValidation>
    <dataValidation type="whole" allowBlank="1" showInputMessage="1" showErrorMessage="1" errorTitle="Invalid Value" error="Enter a whole number between 0 and 3" sqref="Q3:Q99" xr:uid="{77035531-DDE4-194B-929A-B90B012F1074}">
      <formula1>0</formula1>
      <formula2>3</formula2>
    </dataValidation>
    <dataValidation type="whole" allowBlank="1" showInputMessage="1" showErrorMessage="1" errorTitle="Invalid Value" error="Enter a whole number between 0 and 3." sqref="R3:R99 T3:U99" xr:uid="{0E036994-490B-0641-8114-EBBF797079F1}">
      <formula1>0</formula1>
      <formula2>3</formula2>
    </dataValidation>
    <dataValidation type="whole" allowBlank="1" showInputMessage="1" showErrorMessage="1" errorTitle="Invalid Value" error="Enter a whole number between 0 and 12" sqref="S3:S99" xr:uid="{A9CEABA6-221E-0347-BC53-9363FCEA1EAF}">
      <formula1>0</formula1>
      <formula2>12</formula2>
    </dataValidation>
    <dataValidation type="whole" allowBlank="1" showInputMessage="1" showErrorMessage="1" errorTitle="Invalid Value" error="Enter a whole number between 0 and 12." sqref="V3:V99" xr:uid="{EEF2820F-2113-2242-9BBF-0FC2FC599ECC}">
      <formula1>0</formula1>
      <formula2>12</formula2>
    </dataValidation>
    <dataValidation type="whole" allowBlank="1" showInputMessage="1" showErrorMessage="1" errorTitle="Invalid Value" error="Enter a whole number between 0 and 4." sqref="AA3:AA99 AC3:AD99" xr:uid="{42D9A12B-359A-0E40-80F3-D02F7499ED62}">
      <formula1>0</formula1>
      <formula2>4</formula2>
    </dataValidation>
    <dataValidation type="whole" allowBlank="1" showInputMessage="1" showErrorMessage="1" errorTitle="Invalid Value" error="Enter a whole number between 0 and 8." sqref="AJ3:AJ99" xr:uid="{725DDBA7-8459-0342-A6C2-3CC1DC57A9F4}">
      <formula1>0</formula1>
      <formula2>8</formula2>
    </dataValidation>
    <dataValidation type="whole" allowBlank="1" showInputMessage="1" showErrorMessage="1" errorTitle="Invalid Value" error="Valid values are blank, 0, and 1. Any processor above 10K DMIPS should propose a new feature allowance." sqref="AK3:AK99" xr:uid="{E241DC70-3B6E-C84E-A4E0-9A892CEA8562}">
      <formula1>0</formula1>
      <formula2>1</formula2>
    </dataValidation>
    <dataValidation type="list" allowBlank="1" showInputMessage="1" showErrorMessage="1" sqref="G101:G123" xr:uid="{2A23AB85-ACAB-6648-8C24-3439D03EF197}">
      <formula1>#REF!</formula1>
    </dataValidation>
  </dataValidations>
  <pageMargins left="0.75" right="0.75" top="1" bottom="1"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6580-10E6-A946-8A39-ECF5D1E35E66}">
  <dimension ref="A1:C58"/>
  <sheetViews>
    <sheetView workbookViewId="0"/>
  </sheetViews>
  <sheetFormatPr baseColWidth="10" defaultColWidth="11" defaultRowHeight="16" x14ac:dyDescent="0.2"/>
  <cols>
    <col min="1" max="1" width="55.6640625" bestFit="1" customWidth="1"/>
    <col min="2" max="2" width="27.33203125" customWidth="1"/>
  </cols>
  <sheetData>
    <row r="1" spans="1:3" ht="21" x14ac:dyDescent="0.25">
      <c r="A1" s="43" t="s">
        <v>137</v>
      </c>
      <c r="B1" s="42"/>
      <c r="C1" s="42"/>
    </row>
    <row r="2" spans="1:3" ht="19" x14ac:dyDescent="0.25">
      <c r="A2" s="8" t="s">
        <v>24</v>
      </c>
      <c r="B2" s="8" t="s">
        <v>63</v>
      </c>
      <c r="C2" s="8" t="s">
        <v>64</v>
      </c>
    </row>
    <row r="3" spans="1:3" x14ac:dyDescent="0.2">
      <c r="A3" s="75" t="s">
        <v>98</v>
      </c>
      <c r="B3" s="77"/>
      <c r="C3" s="77"/>
    </row>
    <row r="4" spans="1:3" x14ac:dyDescent="0.2">
      <c r="A4" s="3" t="s">
        <v>32</v>
      </c>
      <c r="B4" s="30" t="s">
        <v>49</v>
      </c>
      <c r="C4" s="38">
        <v>3.7</v>
      </c>
    </row>
    <row r="5" spans="1:3" ht="17" x14ac:dyDescent="0.2">
      <c r="A5" s="1" t="s">
        <v>26</v>
      </c>
      <c r="B5" s="31" t="s">
        <v>50</v>
      </c>
      <c r="C5" s="38">
        <v>4.5</v>
      </c>
    </row>
    <row r="6" spans="1:3" x14ac:dyDescent="0.2">
      <c r="A6" s="2" t="s">
        <v>27</v>
      </c>
      <c r="B6" s="32" t="s">
        <v>51</v>
      </c>
      <c r="C6" s="38">
        <v>6</v>
      </c>
    </row>
    <row r="7" spans="1:3" x14ac:dyDescent="0.2">
      <c r="A7" s="3" t="s">
        <v>28</v>
      </c>
      <c r="B7" s="30" t="s">
        <v>115</v>
      </c>
      <c r="C7" s="38">
        <v>6</v>
      </c>
    </row>
    <row r="8" spans="1:3" x14ac:dyDescent="0.2">
      <c r="A8" s="3" t="s">
        <v>108</v>
      </c>
      <c r="B8" s="30" t="s">
        <v>109</v>
      </c>
      <c r="C8" s="38">
        <v>15.1</v>
      </c>
    </row>
    <row r="9" spans="1:3" x14ac:dyDescent="0.2">
      <c r="A9" s="3" t="s">
        <v>43</v>
      </c>
      <c r="B9" s="30" t="s">
        <v>52</v>
      </c>
      <c r="C9" s="38">
        <v>5.7</v>
      </c>
    </row>
    <row r="10" spans="1:3" x14ac:dyDescent="0.2">
      <c r="A10" s="4" t="s">
        <v>29</v>
      </c>
      <c r="B10" s="33" t="s">
        <v>53</v>
      </c>
      <c r="C10" s="39">
        <v>4</v>
      </c>
    </row>
    <row r="11" spans="1:3" x14ac:dyDescent="0.2">
      <c r="A11" s="3" t="s">
        <v>30</v>
      </c>
      <c r="B11" s="30" t="s">
        <v>54</v>
      </c>
      <c r="C11" s="38">
        <v>4</v>
      </c>
    </row>
    <row r="12" spans="1:3" x14ac:dyDescent="0.2">
      <c r="A12" s="3" t="s">
        <v>31</v>
      </c>
      <c r="B12" s="30" t="s">
        <v>55</v>
      </c>
      <c r="C12" s="38">
        <v>5</v>
      </c>
    </row>
    <row r="13" spans="1:3" x14ac:dyDescent="0.2">
      <c r="A13" s="3" t="s">
        <v>125</v>
      </c>
      <c r="B13" s="30" t="s">
        <v>126</v>
      </c>
      <c r="C13" s="38">
        <v>13</v>
      </c>
    </row>
    <row r="14" spans="1:3" x14ac:dyDescent="0.2">
      <c r="A14" s="75" t="s">
        <v>99</v>
      </c>
      <c r="B14" s="76"/>
      <c r="C14" s="77"/>
    </row>
    <row r="15" spans="1:3" x14ac:dyDescent="0.2">
      <c r="A15" s="3" t="s">
        <v>32</v>
      </c>
      <c r="B15" s="30" t="s">
        <v>56</v>
      </c>
      <c r="C15" s="38">
        <v>2.2000000000000002</v>
      </c>
    </row>
    <row r="16" spans="1:3" ht="17" x14ac:dyDescent="0.2">
      <c r="A16" s="1" t="s">
        <v>26</v>
      </c>
      <c r="B16" s="31" t="s">
        <v>57</v>
      </c>
      <c r="C16" s="38">
        <v>3</v>
      </c>
    </row>
    <row r="17" spans="1:3" x14ac:dyDescent="0.2">
      <c r="A17" s="2" t="s">
        <v>27</v>
      </c>
      <c r="B17" s="32" t="s">
        <v>58</v>
      </c>
      <c r="C17" s="38">
        <v>4.5</v>
      </c>
    </row>
    <row r="18" spans="1:3" x14ac:dyDescent="0.2">
      <c r="A18" s="3" t="s">
        <v>28</v>
      </c>
      <c r="B18" s="30" t="s">
        <v>116</v>
      </c>
      <c r="C18" s="38">
        <v>4.5</v>
      </c>
    </row>
    <row r="19" spans="1:3" x14ac:dyDescent="0.2">
      <c r="A19" s="3" t="s">
        <v>108</v>
      </c>
      <c r="B19" s="30" t="s">
        <v>110</v>
      </c>
      <c r="C19" s="38">
        <v>13.6</v>
      </c>
    </row>
    <row r="20" spans="1:3" x14ac:dyDescent="0.2">
      <c r="A20" s="3" t="s">
        <v>97</v>
      </c>
      <c r="B20" s="30" t="s">
        <v>97</v>
      </c>
      <c r="C20" s="38">
        <v>4.2</v>
      </c>
    </row>
    <row r="21" spans="1:3" x14ac:dyDescent="0.2">
      <c r="A21" s="75" t="s">
        <v>100</v>
      </c>
      <c r="B21" s="76"/>
      <c r="C21" s="77"/>
    </row>
    <row r="22" spans="1:3" x14ac:dyDescent="0.2">
      <c r="A22" s="3" t="s">
        <v>101</v>
      </c>
      <c r="B22" s="30" t="s">
        <v>59</v>
      </c>
      <c r="C22" s="38">
        <v>1.5</v>
      </c>
    </row>
    <row r="23" spans="1:3" x14ac:dyDescent="0.2">
      <c r="A23" s="3" t="s">
        <v>102</v>
      </c>
      <c r="B23" s="30" t="s">
        <v>102</v>
      </c>
      <c r="C23" s="38">
        <v>3.5</v>
      </c>
    </row>
    <row r="24" spans="1:3" x14ac:dyDescent="0.2">
      <c r="A24" s="75" t="s">
        <v>33</v>
      </c>
      <c r="B24" s="76"/>
      <c r="C24" s="77"/>
    </row>
    <row r="25" spans="1:3" x14ac:dyDescent="0.2">
      <c r="A25" s="26" t="s">
        <v>34</v>
      </c>
      <c r="B25" s="34" t="s">
        <v>0</v>
      </c>
      <c r="C25" s="40">
        <v>0.4</v>
      </c>
    </row>
    <row r="26" spans="1:3" x14ac:dyDescent="0.2">
      <c r="A26" s="26" t="s">
        <v>103</v>
      </c>
      <c r="B26" s="34" t="s">
        <v>105</v>
      </c>
      <c r="C26" s="40">
        <v>0.7</v>
      </c>
    </row>
    <row r="27" spans="1:3" x14ac:dyDescent="0.2">
      <c r="A27" s="26" t="s">
        <v>35</v>
      </c>
      <c r="B27" s="34" t="s">
        <v>106</v>
      </c>
      <c r="C27" s="40">
        <v>2</v>
      </c>
    </row>
    <row r="28" spans="1:3" x14ac:dyDescent="0.2">
      <c r="A28" s="26" t="s">
        <v>26</v>
      </c>
      <c r="B28" s="34" t="s">
        <v>113</v>
      </c>
      <c r="C28" s="41">
        <v>0.7</v>
      </c>
    </row>
    <row r="29" spans="1:3" x14ac:dyDescent="0.2">
      <c r="A29" s="75" t="s">
        <v>36</v>
      </c>
      <c r="B29" s="78"/>
      <c r="C29" s="77"/>
    </row>
    <row r="30" spans="1:3" ht="17" x14ac:dyDescent="0.2">
      <c r="A30" s="27" t="s">
        <v>26</v>
      </c>
      <c r="B30" s="34" t="s">
        <v>1</v>
      </c>
      <c r="C30" s="40">
        <v>3.2</v>
      </c>
    </row>
    <row r="31" spans="1:3" x14ac:dyDescent="0.2">
      <c r="A31" s="28" t="s">
        <v>37</v>
      </c>
      <c r="B31" s="34" t="s">
        <v>2</v>
      </c>
      <c r="C31" s="40">
        <v>4.7</v>
      </c>
    </row>
    <row r="32" spans="1:3" ht="34" x14ac:dyDescent="0.2">
      <c r="A32" s="29" t="s">
        <v>38</v>
      </c>
      <c r="B32" s="34" t="s">
        <v>3</v>
      </c>
      <c r="C32" s="40">
        <v>1.3</v>
      </c>
    </row>
    <row r="33" spans="1:3" x14ac:dyDescent="0.2">
      <c r="A33" s="75" t="s">
        <v>39</v>
      </c>
      <c r="B33" s="76"/>
      <c r="C33" s="77"/>
    </row>
    <row r="34" spans="1:3" ht="17" x14ac:dyDescent="0.2">
      <c r="A34" s="5" t="s">
        <v>40</v>
      </c>
      <c r="B34" s="34" t="s">
        <v>4</v>
      </c>
      <c r="C34" s="38">
        <v>0.2</v>
      </c>
    </row>
    <row r="35" spans="1:3" ht="17" x14ac:dyDescent="0.2">
      <c r="A35" s="5" t="s">
        <v>41</v>
      </c>
      <c r="B35" s="34" t="s">
        <v>5</v>
      </c>
      <c r="C35" s="38">
        <v>0.2</v>
      </c>
    </row>
    <row r="36" spans="1:3" ht="51" x14ac:dyDescent="0.2">
      <c r="A36" s="5" t="s">
        <v>75</v>
      </c>
      <c r="B36" s="34" t="s">
        <v>91</v>
      </c>
      <c r="C36" s="38">
        <v>1</v>
      </c>
    </row>
    <row r="37" spans="1:3" ht="34" x14ac:dyDescent="0.2">
      <c r="A37" s="5" t="s">
        <v>76</v>
      </c>
      <c r="B37" s="34" t="s">
        <v>92</v>
      </c>
      <c r="C37" s="38">
        <v>1.8</v>
      </c>
    </row>
    <row r="38" spans="1:3" ht="51" x14ac:dyDescent="0.2">
      <c r="A38" s="5" t="s">
        <v>77</v>
      </c>
      <c r="B38" s="34" t="s">
        <v>93</v>
      </c>
      <c r="C38" s="38">
        <v>0.3</v>
      </c>
    </row>
    <row r="39" spans="1:3" ht="51" x14ac:dyDescent="0.2">
      <c r="A39" s="5" t="s">
        <v>78</v>
      </c>
      <c r="B39" s="34" t="s">
        <v>94</v>
      </c>
      <c r="C39" s="38">
        <v>1.1000000000000001</v>
      </c>
    </row>
    <row r="40" spans="1:3" ht="51" x14ac:dyDescent="0.2">
      <c r="A40" s="5" t="s">
        <v>79</v>
      </c>
      <c r="B40" s="34" t="s">
        <v>95</v>
      </c>
      <c r="C40" s="38">
        <v>2.2000000000000002</v>
      </c>
    </row>
    <row r="41" spans="1:3" ht="51" x14ac:dyDescent="0.2">
      <c r="A41" s="5" t="s">
        <v>42</v>
      </c>
      <c r="B41" s="34" t="s">
        <v>96</v>
      </c>
      <c r="C41" s="38">
        <v>0.3</v>
      </c>
    </row>
    <row r="42" spans="1:3" ht="17" x14ac:dyDescent="0.2">
      <c r="A42" s="5" t="s">
        <v>80</v>
      </c>
      <c r="B42" s="34" t="s">
        <v>81</v>
      </c>
      <c r="C42" s="38">
        <v>0.5</v>
      </c>
    </row>
    <row r="43" spans="1:3" ht="17" x14ac:dyDescent="0.2">
      <c r="A43" s="5" t="s">
        <v>10</v>
      </c>
      <c r="B43" s="34" t="s">
        <v>10</v>
      </c>
      <c r="C43" s="38">
        <v>1.5</v>
      </c>
    </row>
    <row r="44" spans="1:3" ht="17" x14ac:dyDescent="0.2">
      <c r="A44" s="5" t="s">
        <v>104</v>
      </c>
      <c r="B44" s="34" t="s">
        <v>104</v>
      </c>
      <c r="C44" s="38">
        <v>2</v>
      </c>
    </row>
    <row r="45" spans="1:3" ht="17" x14ac:dyDescent="0.2">
      <c r="A45" s="5" t="s">
        <v>111</v>
      </c>
      <c r="B45" s="34" t="s">
        <v>11</v>
      </c>
      <c r="C45" s="38">
        <v>2.2000000000000002</v>
      </c>
    </row>
    <row r="46" spans="1:3" ht="17" x14ac:dyDescent="0.2">
      <c r="A46" s="5" t="s">
        <v>12</v>
      </c>
      <c r="B46" s="34" t="s">
        <v>12</v>
      </c>
      <c r="C46" s="38">
        <v>0.3</v>
      </c>
    </row>
    <row r="47" spans="1:3" ht="17" x14ac:dyDescent="0.2">
      <c r="A47" s="5" t="s">
        <v>13</v>
      </c>
      <c r="B47" s="34" t="s">
        <v>13</v>
      </c>
      <c r="C47" s="38">
        <v>0.5</v>
      </c>
    </row>
    <row r="48" spans="1:3" ht="17" x14ac:dyDescent="0.2">
      <c r="A48" s="5" t="s">
        <v>44</v>
      </c>
      <c r="B48" s="34" t="s">
        <v>14</v>
      </c>
      <c r="C48" s="38">
        <v>0.1</v>
      </c>
    </row>
    <row r="49" spans="1:3" ht="17" x14ac:dyDescent="0.2">
      <c r="A49" s="5" t="s">
        <v>45</v>
      </c>
      <c r="B49" s="34" t="s">
        <v>15</v>
      </c>
      <c r="C49" s="38">
        <v>0.2</v>
      </c>
    </row>
    <row r="50" spans="1:3" ht="17" x14ac:dyDescent="0.2">
      <c r="A50" s="5" t="s">
        <v>46</v>
      </c>
      <c r="B50" s="34" t="s">
        <v>16</v>
      </c>
      <c r="C50" s="38">
        <v>0.3</v>
      </c>
    </row>
    <row r="51" spans="1:3" ht="17" x14ac:dyDescent="0.2">
      <c r="A51" s="5" t="s">
        <v>47</v>
      </c>
      <c r="B51" s="34" t="s">
        <v>17</v>
      </c>
      <c r="C51" s="38">
        <v>0.4</v>
      </c>
    </row>
    <row r="52" spans="1:3" ht="17" x14ac:dyDescent="0.2">
      <c r="A52" s="5" t="s">
        <v>18</v>
      </c>
      <c r="B52" s="34" t="s">
        <v>18</v>
      </c>
      <c r="C52" s="38">
        <v>0.5</v>
      </c>
    </row>
    <row r="53" spans="1:3" ht="17" x14ac:dyDescent="0.2">
      <c r="A53" s="5" t="s">
        <v>19</v>
      </c>
      <c r="B53" s="34" t="s">
        <v>19</v>
      </c>
      <c r="C53" s="38">
        <v>0.2</v>
      </c>
    </row>
    <row r="54" spans="1:3" ht="17" x14ac:dyDescent="0.2">
      <c r="A54" s="5" t="s">
        <v>20</v>
      </c>
      <c r="B54" s="34" t="s">
        <v>20</v>
      </c>
      <c r="C54" s="38">
        <v>0.2</v>
      </c>
    </row>
    <row r="55" spans="1:3" ht="17" x14ac:dyDescent="0.2">
      <c r="A55" s="5" t="s">
        <v>48</v>
      </c>
      <c r="B55" s="34" t="s">
        <v>21</v>
      </c>
      <c r="C55" s="38">
        <v>0.2</v>
      </c>
    </row>
    <row r="56" spans="1:3" ht="17" x14ac:dyDescent="0.2">
      <c r="A56" s="5" t="s">
        <v>112</v>
      </c>
      <c r="B56" s="34" t="s">
        <v>114</v>
      </c>
      <c r="C56" s="38">
        <v>1</v>
      </c>
    </row>
    <row r="57" spans="1:3" x14ac:dyDescent="0.2">
      <c r="C57" s="6"/>
    </row>
    <row r="58" spans="1:3" x14ac:dyDescent="0.2">
      <c r="C58" s="6"/>
    </row>
  </sheetData>
  <sheetProtection sheet="1" objects="1" scenarios="1" formatCells="0" formatColumns="0" formatRows="0"/>
  <mergeCells count="6">
    <mergeCell ref="A33:C33"/>
    <mergeCell ref="A3:C3"/>
    <mergeCell ref="A14:C14"/>
    <mergeCell ref="A21:C21"/>
    <mergeCell ref="A24:C24"/>
    <mergeCell ref="A29:C29"/>
  </mergeCells>
  <pageMargins left="0.75" right="0.75" top="1" bottom="1" header="0.5" footer="0.5"/>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5"/>
  <sheetViews>
    <sheetView workbookViewId="0">
      <selection sqref="A1:XFD1"/>
    </sheetView>
  </sheetViews>
  <sheetFormatPr baseColWidth="10" defaultColWidth="11" defaultRowHeight="16" x14ac:dyDescent="0.2"/>
  <sheetData>
    <row r="1" spans="1:1" s="51" customFormat="1" x14ac:dyDescent="0.2"/>
    <row r="2" spans="1:1" x14ac:dyDescent="0.2">
      <c r="A2" s="14" t="s">
        <v>135</v>
      </c>
    </row>
    <row r="4" spans="1:1" x14ac:dyDescent="0.2">
      <c r="A4" s="14" t="s">
        <v>88</v>
      </c>
    </row>
    <row r="5" spans="1:1" x14ac:dyDescent="0.2">
      <c r="A5" t="s">
        <v>132</v>
      </c>
    </row>
    <row r="6" spans="1:1" x14ac:dyDescent="0.2">
      <c r="A6" t="s">
        <v>133</v>
      </c>
    </row>
    <row r="7" spans="1:1" x14ac:dyDescent="0.2">
      <c r="A7" s="24"/>
    </row>
    <row r="8" spans="1:1" s="14" customFormat="1" x14ac:dyDescent="0.2">
      <c r="A8" s="14" t="s">
        <v>128</v>
      </c>
    </row>
    <row r="9" spans="1:1" s="14" customFormat="1" x14ac:dyDescent="0.2">
      <c r="A9" t="s">
        <v>127</v>
      </c>
    </row>
    <row r="10" spans="1:1" x14ac:dyDescent="0.2">
      <c r="A10" s="4" t="s">
        <v>82</v>
      </c>
    </row>
    <row r="11" spans="1:1" x14ac:dyDescent="0.2">
      <c r="A11" t="s">
        <v>71</v>
      </c>
    </row>
    <row r="12" spans="1:1" x14ac:dyDescent="0.2">
      <c r="A12" t="s">
        <v>83</v>
      </c>
    </row>
    <row r="14" spans="1:1" x14ac:dyDescent="0.2">
      <c r="A14" t="s">
        <v>134</v>
      </c>
    </row>
    <row r="15" spans="1:1" x14ac:dyDescent="0.2">
      <c r="A15" t="s">
        <v>123</v>
      </c>
    </row>
  </sheetData>
  <pageMargins left="0.75" right="0.75" top="1" bottom="1" header="0.5" footer="0.5"/>
  <pageSetup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Totals</vt:lpstr>
      <vt:lpstr>SNE Tier 2</vt:lpstr>
      <vt:lpstr>Tier 2 Allowances</vt:lpstr>
      <vt:lpstr>Instructions</vt:lpstr>
      <vt:lpstr>'Tier 2 Allowances'!IAD</vt:lpstr>
      <vt:lpstr>IAD</vt:lpstr>
      <vt:lpstr>'Tier 2 Allowances'!LNE</vt:lpstr>
      <vt:lpstr>LNE</vt:lpstr>
      <vt:lpstr>'Tier 2 Allowances'!Modem</vt:lpstr>
      <vt:lpstr>Modem</vt:lpstr>
    </vt:vector>
  </TitlesOfParts>
  <Company>CableLabs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Debbie Fitzgerald</dc:creator>
  <cp:lastModifiedBy>Microsoft Office User</cp:lastModifiedBy>
  <dcterms:created xsi:type="dcterms:W3CDTF">2015-01-28T00:10:18Z</dcterms:created>
  <dcterms:modified xsi:type="dcterms:W3CDTF">2023-07-26T19:58:05Z</dcterms:modified>
</cp:coreProperties>
</file>