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4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dfitzgerald/Documents/Energy Management/Canada/Reporting/STB/2024/"/>
    </mc:Choice>
  </mc:AlternateContent>
  <xr:revisionPtr revIDLastSave="0" documentId="13_ncr:1_{4CFD201C-8FBC-5946-AD39-32E115D53E15}" xr6:coauthVersionLast="47" xr6:coauthVersionMax="47" xr10:uidLastSave="{00000000-0000-0000-0000-000000000000}"/>
  <bookViews>
    <workbookView xWindow="200" yWindow="500" windowWidth="34120" windowHeight="26180" tabRatio="500" xr2:uid="{00000000-000D-0000-FFFF-FFFF00000000}"/>
  </bookViews>
  <sheets>
    <sheet name="Totals" sheetId="2" r:id="rId1"/>
    <sheet name="STB Models Tier 3" sheetId="14" r:id="rId2"/>
    <sheet name="Tier 3 Calculations" sheetId="15" state="hidden" r:id="rId3"/>
    <sheet name="Tier 3 Allowances" sheetId="10" state="hidden" r:id="rId4"/>
    <sheet name="Instructions" sheetId="8" r:id="rId5"/>
  </sheets>
  <definedNames>
    <definedName name="BaseType_T3">'Tier 3 Allowances'!$A$2:$A$6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4" i="2" l="1"/>
  <c r="B17" i="2"/>
  <c r="B16" i="2"/>
  <c r="E16" i="2" s="1" a="1"/>
  <c r="E16" i="2" s="1"/>
  <c r="B15" i="2"/>
  <c r="E15" i="2" s="1" a="1"/>
  <c r="E15" i="2" s="1"/>
  <c r="B13" i="2"/>
  <c r="P3" i="15" l="1"/>
  <c r="P2" i="15" s="1"/>
  <c r="P3" i="14"/>
  <c r="P2" i="14" s="1"/>
  <c r="I1" i="10"/>
  <c r="AU100" i="15" l="1"/>
  <c r="AU54" i="15"/>
  <c r="AU55" i="15"/>
  <c r="AU56" i="15"/>
  <c r="AU57" i="15"/>
  <c r="AU58" i="15"/>
  <c r="AU59" i="15"/>
  <c r="AU60" i="15"/>
  <c r="AU61" i="15"/>
  <c r="AU62" i="15"/>
  <c r="AU63" i="15"/>
  <c r="AU64" i="15"/>
  <c r="AU65" i="15"/>
  <c r="AU66" i="15"/>
  <c r="AU67" i="15"/>
  <c r="AU68" i="15"/>
  <c r="AU69" i="15"/>
  <c r="AU70" i="15"/>
  <c r="AU71" i="15"/>
  <c r="AU72" i="15"/>
  <c r="AU73" i="15"/>
  <c r="AU74" i="15"/>
  <c r="AU75" i="15"/>
  <c r="AU76" i="15"/>
  <c r="AU77" i="15"/>
  <c r="AU78" i="15"/>
  <c r="AU79" i="15"/>
  <c r="AU80" i="15"/>
  <c r="AU81" i="15"/>
  <c r="AU82" i="15"/>
  <c r="AU83" i="15"/>
  <c r="AU84" i="15"/>
  <c r="AU85" i="15"/>
  <c r="AU86" i="15"/>
  <c r="AU87" i="15"/>
  <c r="AU88" i="15"/>
  <c r="AU89" i="15"/>
  <c r="AU90" i="15"/>
  <c r="AU91" i="15"/>
  <c r="AU92" i="15"/>
  <c r="AU93" i="15"/>
  <c r="AU94" i="15"/>
  <c r="AU95" i="15"/>
  <c r="AU96" i="15"/>
  <c r="AU97" i="15"/>
  <c r="AU98" i="15"/>
  <c r="AU99" i="15"/>
  <c r="AX5" i="15" l="1"/>
  <c r="AX6" i="15"/>
  <c r="AX7" i="15"/>
  <c r="AX8" i="15"/>
  <c r="AX9" i="15"/>
  <c r="AX10" i="15"/>
  <c r="AX11" i="15"/>
  <c r="AX12" i="15"/>
  <c r="AX13" i="15"/>
  <c r="AX14" i="15"/>
  <c r="AX15" i="15"/>
  <c r="AX16" i="15"/>
  <c r="AX17" i="15"/>
  <c r="AX18" i="15"/>
  <c r="AX19" i="15"/>
  <c r="AX20" i="15"/>
  <c r="AX21" i="15"/>
  <c r="AX22" i="15"/>
  <c r="AX23" i="15"/>
  <c r="AX24" i="15"/>
  <c r="AX25" i="15"/>
  <c r="AX26" i="15"/>
  <c r="AX27" i="15"/>
  <c r="AX28" i="15"/>
  <c r="AX29" i="15"/>
  <c r="AX30" i="15"/>
  <c r="AX31" i="15"/>
  <c r="AX32" i="15"/>
  <c r="AX33" i="15"/>
  <c r="AX34" i="15"/>
  <c r="AX35" i="15"/>
  <c r="AX36" i="15"/>
  <c r="AX37" i="15"/>
  <c r="AX38" i="15"/>
  <c r="AX39" i="15"/>
  <c r="AX40" i="15"/>
  <c r="AX41" i="15"/>
  <c r="AX42" i="15"/>
  <c r="AX43" i="15"/>
  <c r="AX44" i="15"/>
  <c r="AX45" i="15"/>
  <c r="AX46" i="15"/>
  <c r="AX47" i="15"/>
  <c r="AX48" i="15"/>
  <c r="AX49" i="15"/>
  <c r="AX50" i="15"/>
  <c r="AX51" i="15"/>
  <c r="AX52" i="15"/>
  <c r="AX53" i="15"/>
  <c r="AX54" i="15"/>
  <c r="AX55" i="15"/>
  <c r="AX56" i="15"/>
  <c r="AX57" i="15"/>
  <c r="AX58" i="15"/>
  <c r="AX59" i="15"/>
  <c r="AX60" i="15"/>
  <c r="AX61" i="15"/>
  <c r="AX62" i="15"/>
  <c r="AX63" i="15"/>
  <c r="AX64" i="15"/>
  <c r="AX65" i="15"/>
  <c r="AX66" i="15"/>
  <c r="AX67" i="15"/>
  <c r="AX68" i="15"/>
  <c r="AX69" i="15"/>
  <c r="AX70" i="15"/>
  <c r="AX71" i="15"/>
  <c r="AX72" i="15"/>
  <c r="AX73" i="15"/>
  <c r="AX74" i="15"/>
  <c r="AX75" i="15"/>
  <c r="AX76" i="15"/>
  <c r="AX77" i="15"/>
  <c r="AX78" i="15"/>
  <c r="AX79" i="15"/>
  <c r="AX80" i="15"/>
  <c r="AX81" i="15"/>
  <c r="AX82" i="15"/>
  <c r="AX83" i="15"/>
  <c r="AX84" i="15"/>
  <c r="AX85" i="15"/>
  <c r="AX86" i="15"/>
  <c r="AX87" i="15"/>
  <c r="AX88" i="15"/>
  <c r="AX89" i="15"/>
  <c r="AX90" i="15"/>
  <c r="AX91" i="15"/>
  <c r="AX92" i="15"/>
  <c r="AX93" i="15"/>
  <c r="AX94" i="15"/>
  <c r="AX95" i="15"/>
  <c r="AX96" i="15"/>
  <c r="AX97" i="15"/>
  <c r="AX98" i="15"/>
  <c r="AX99" i="15"/>
  <c r="AX100" i="15"/>
  <c r="AW24" i="15"/>
  <c r="AW25" i="15"/>
  <c r="AW26" i="15"/>
  <c r="AW27" i="15"/>
  <c r="AW28" i="15"/>
  <c r="AW29" i="15"/>
  <c r="AW30" i="15"/>
  <c r="AW31" i="15"/>
  <c r="AW32" i="15"/>
  <c r="AW33" i="15"/>
  <c r="AW34" i="15"/>
  <c r="AW35" i="15"/>
  <c r="AW36" i="15"/>
  <c r="AW37" i="15"/>
  <c r="AW38" i="15"/>
  <c r="AW39" i="15"/>
  <c r="AW40" i="15"/>
  <c r="AW41" i="15"/>
  <c r="AW42" i="15"/>
  <c r="AW43" i="15"/>
  <c r="AW44" i="15"/>
  <c r="AW45" i="15"/>
  <c r="AW46" i="15"/>
  <c r="AW47" i="15"/>
  <c r="AW48" i="15"/>
  <c r="AW49" i="15"/>
  <c r="AW50" i="15"/>
  <c r="AW51" i="15"/>
  <c r="AW52" i="15"/>
  <c r="AW53" i="15"/>
  <c r="AW54" i="15"/>
  <c r="AW55" i="15"/>
  <c r="AW56" i="15"/>
  <c r="AW57" i="15"/>
  <c r="AW58" i="15"/>
  <c r="AW59" i="15"/>
  <c r="AW60" i="15"/>
  <c r="AW61" i="15"/>
  <c r="AW62" i="15"/>
  <c r="AW63" i="15"/>
  <c r="AW64" i="15"/>
  <c r="AW65" i="15"/>
  <c r="AW66" i="15"/>
  <c r="AW67" i="15"/>
  <c r="AW68" i="15"/>
  <c r="AW69" i="15"/>
  <c r="AW70" i="15"/>
  <c r="AW71" i="15"/>
  <c r="AW72" i="15"/>
  <c r="AW73" i="15"/>
  <c r="AW74" i="15"/>
  <c r="AW75" i="15"/>
  <c r="AW76" i="15"/>
  <c r="AW77" i="15"/>
  <c r="AW78" i="15"/>
  <c r="AW79" i="15"/>
  <c r="AW80" i="15"/>
  <c r="AW81" i="15"/>
  <c r="AW82" i="15"/>
  <c r="AW83" i="15"/>
  <c r="AW84" i="15"/>
  <c r="AW85" i="15"/>
  <c r="AW86" i="15"/>
  <c r="AW87" i="15"/>
  <c r="AW88" i="15"/>
  <c r="AW89" i="15"/>
  <c r="AW90" i="15"/>
  <c r="AW91" i="15"/>
  <c r="AW92" i="15"/>
  <c r="AW93" i="15"/>
  <c r="AW94" i="15"/>
  <c r="AW95" i="15"/>
  <c r="AW96" i="15"/>
  <c r="AW97" i="15"/>
  <c r="AW98" i="15"/>
  <c r="AW99" i="15"/>
  <c r="AW100" i="15"/>
  <c r="AV54" i="15"/>
  <c r="AR54" i="14" s="1"/>
  <c r="AV55" i="15"/>
  <c r="AR55" i="14" s="1"/>
  <c r="AV56" i="15"/>
  <c r="AR56" i="14" s="1"/>
  <c r="AV57" i="15"/>
  <c r="AR57" i="14" s="1"/>
  <c r="AV58" i="15"/>
  <c r="AR58" i="14" s="1"/>
  <c r="AV59" i="15"/>
  <c r="AR59" i="14" s="1"/>
  <c r="AV60" i="15"/>
  <c r="AR60" i="14" s="1"/>
  <c r="AV61" i="15"/>
  <c r="AR61" i="14" s="1"/>
  <c r="AV62" i="15"/>
  <c r="AR62" i="14" s="1"/>
  <c r="AV63" i="15"/>
  <c r="AR63" i="14" s="1"/>
  <c r="AV64" i="15"/>
  <c r="AR64" i="14" s="1"/>
  <c r="AV65" i="15"/>
  <c r="AR65" i="14" s="1"/>
  <c r="AV66" i="15"/>
  <c r="AR66" i="14" s="1"/>
  <c r="AV67" i="15"/>
  <c r="AR67" i="14" s="1"/>
  <c r="AV68" i="15"/>
  <c r="AR68" i="14" s="1"/>
  <c r="AV69" i="15"/>
  <c r="AR69" i="14" s="1"/>
  <c r="AV70" i="15"/>
  <c r="AR70" i="14" s="1"/>
  <c r="AV71" i="15"/>
  <c r="AR71" i="14" s="1"/>
  <c r="AV72" i="15"/>
  <c r="AR72" i="14" s="1"/>
  <c r="AV73" i="15"/>
  <c r="AR73" i="14" s="1"/>
  <c r="AV74" i="15"/>
  <c r="AR74" i="14" s="1"/>
  <c r="AV75" i="15"/>
  <c r="AR75" i="14" s="1"/>
  <c r="AV76" i="15"/>
  <c r="AR76" i="14" s="1"/>
  <c r="AV77" i="15"/>
  <c r="AR77" i="14" s="1"/>
  <c r="AV78" i="15"/>
  <c r="AR78" i="14" s="1"/>
  <c r="AV79" i="15"/>
  <c r="AR79" i="14" s="1"/>
  <c r="AV80" i="15"/>
  <c r="AR80" i="14" s="1"/>
  <c r="AV81" i="15"/>
  <c r="AR81" i="14" s="1"/>
  <c r="AV82" i="15"/>
  <c r="AR82" i="14" s="1"/>
  <c r="AV83" i="15"/>
  <c r="AR83" i="14" s="1"/>
  <c r="AV84" i="15"/>
  <c r="AR84" i="14" s="1"/>
  <c r="AV85" i="15"/>
  <c r="AR85" i="14" s="1"/>
  <c r="AV86" i="15"/>
  <c r="AR86" i="14" s="1"/>
  <c r="AV87" i="15"/>
  <c r="AR87" i="14" s="1"/>
  <c r="AV88" i="15"/>
  <c r="AR88" i="14" s="1"/>
  <c r="AV89" i="15"/>
  <c r="AR89" i="14" s="1"/>
  <c r="AV90" i="15"/>
  <c r="AR90" i="14" s="1"/>
  <c r="AV91" i="15"/>
  <c r="AR91" i="14" s="1"/>
  <c r="AV92" i="15"/>
  <c r="AR92" i="14" s="1"/>
  <c r="AV93" i="15"/>
  <c r="AR93" i="14" s="1"/>
  <c r="AV94" i="15"/>
  <c r="AR94" i="14" s="1"/>
  <c r="AV95" i="15"/>
  <c r="AR95" i="14" s="1"/>
  <c r="AV96" i="15"/>
  <c r="AR96" i="14" s="1"/>
  <c r="AV97" i="15"/>
  <c r="AR97" i="14" s="1"/>
  <c r="AV98" i="15"/>
  <c r="AR98" i="14" s="1"/>
  <c r="AV99" i="15"/>
  <c r="AR99" i="14" s="1"/>
  <c r="AV100" i="15"/>
  <c r="AR100" i="14" s="1"/>
  <c r="AT24" i="15"/>
  <c r="AT25" i="15"/>
  <c r="AT26" i="15"/>
  <c r="AT27" i="15"/>
  <c r="AT28" i="15"/>
  <c r="AT29" i="15"/>
  <c r="AT30" i="15"/>
  <c r="AT31" i="15"/>
  <c r="AT32" i="15"/>
  <c r="AT33" i="15"/>
  <c r="AT34" i="15"/>
  <c r="AT35" i="15"/>
  <c r="AT36" i="15"/>
  <c r="AT37" i="15"/>
  <c r="AT38" i="15"/>
  <c r="AT39" i="15"/>
  <c r="AT40" i="15"/>
  <c r="AT41" i="15"/>
  <c r="AT42" i="15"/>
  <c r="AT43" i="15"/>
  <c r="AT44" i="15"/>
  <c r="AT45" i="15"/>
  <c r="AT46" i="15"/>
  <c r="AT47" i="15"/>
  <c r="AT48" i="15"/>
  <c r="AT49" i="15"/>
  <c r="AT50" i="15"/>
  <c r="AT51" i="15"/>
  <c r="AT52" i="15"/>
  <c r="AT53" i="15"/>
  <c r="AT54" i="15"/>
  <c r="AT55" i="15"/>
  <c r="AT56" i="15"/>
  <c r="AT57" i="15"/>
  <c r="AT58" i="15"/>
  <c r="AT59" i="15"/>
  <c r="AT60" i="15"/>
  <c r="AT61" i="15"/>
  <c r="AT62" i="15"/>
  <c r="AT63" i="15"/>
  <c r="AT64" i="15"/>
  <c r="AT65" i="15"/>
  <c r="AT66" i="15"/>
  <c r="AT67" i="15"/>
  <c r="AT68" i="15"/>
  <c r="AT69" i="15"/>
  <c r="AT70" i="15"/>
  <c r="AT71" i="15"/>
  <c r="AT72" i="15"/>
  <c r="AT73" i="15"/>
  <c r="AT74" i="15"/>
  <c r="AT75" i="15"/>
  <c r="AT76" i="15"/>
  <c r="AT77" i="15"/>
  <c r="AT78" i="15"/>
  <c r="AT79" i="15"/>
  <c r="AT80" i="15"/>
  <c r="AT81" i="15"/>
  <c r="AT82" i="15"/>
  <c r="AT83" i="15"/>
  <c r="AT84" i="15"/>
  <c r="AT85" i="15"/>
  <c r="AT86" i="15"/>
  <c r="AT87" i="15"/>
  <c r="AT88" i="15"/>
  <c r="AT89" i="15"/>
  <c r="AT90" i="15"/>
  <c r="AT91" i="15"/>
  <c r="AT92" i="15"/>
  <c r="AT93" i="15"/>
  <c r="AT94" i="15"/>
  <c r="AT95" i="15"/>
  <c r="AT96" i="15"/>
  <c r="AT97" i="15"/>
  <c r="AT98" i="15"/>
  <c r="AT99" i="15"/>
  <c r="AT100" i="15"/>
  <c r="AS5" i="15"/>
  <c r="AS6" i="15"/>
  <c r="AS7" i="15"/>
  <c r="AS8" i="15"/>
  <c r="AS9" i="15"/>
  <c r="AS10" i="15"/>
  <c r="AS11" i="15"/>
  <c r="AS12" i="15"/>
  <c r="AS13" i="15"/>
  <c r="AS14" i="15"/>
  <c r="AS15" i="15"/>
  <c r="AS16" i="15"/>
  <c r="AS17" i="15"/>
  <c r="AS18" i="15"/>
  <c r="AS19" i="15"/>
  <c r="AS20" i="15"/>
  <c r="AS21" i="15"/>
  <c r="AS22" i="15"/>
  <c r="AS23" i="15"/>
  <c r="AS24" i="15"/>
  <c r="AS25" i="15"/>
  <c r="AS26" i="15"/>
  <c r="AS27" i="15"/>
  <c r="AS28" i="15"/>
  <c r="AS29" i="15"/>
  <c r="AS30" i="15"/>
  <c r="AS31" i="15"/>
  <c r="AS32" i="15"/>
  <c r="AS33" i="15"/>
  <c r="AS34" i="15"/>
  <c r="AS35" i="15"/>
  <c r="AS36" i="15"/>
  <c r="AS37" i="15"/>
  <c r="AS38" i="15"/>
  <c r="AS39" i="15"/>
  <c r="AS40" i="15"/>
  <c r="AS41" i="15"/>
  <c r="AS42" i="15"/>
  <c r="AS43" i="15"/>
  <c r="AS44" i="15"/>
  <c r="AS45" i="15"/>
  <c r="AS46" i="15"/>
  <c r="AS47" i="15"/>
  <c r="AS48" i="15"/>
  <c r="AS49" i="15"/>
  <c r="AS50" i="15"/>
  <c r="AS51" i="15"/>
  <c r="AS52" i="15"/>
  <c r="AS53" i="15"/>
  <c r="AS54" i="15"/>
  <c r="AS55" i="15"/>
  <c r="AS56" i="15"/>
  <c r="AS57" i="15"/>
  <c r="AS58" i="15"/>
  <c r="AS59" i="15"/>
  <c r="AS60" i="15"/>
  <c r="AS61" i="15"/>
  <c r="AS62" i="15"/>
  <c r="AS63" i="15"/>
  <c r="AS64" i="15"/>
  <c r="AS65" i="15"/>
  <c r="AS66" i="15"/>
  <c r="AS67" i="15"/>
  <c r="AS68" i="15"/>
  <c r="AS69" i="15"/>
  <c r="AS70" i="15"/>
  <c r="AS71" i="15"/>
  <c r="AS72" i="15"/>
  <c r="AS73" i="15"/>
  <c r="AS74" i="15"/>
  <c r="AS75" i="15"/>
  <c r="AS76" i="15"/>
  <c r="AS77" i="15"/>
  <c r="AS78" i="15"/>
  <c r="AS79" i="15"/>
  <c r="AS80" i="15"/>
  <c r="AS81" i="15"/>
  <c r="AS82" i="15"/>
  <c r="AS83" i="15"/>
  <c r="AS84" i="15"/>
  <c r="AS85" i="15"/>
  <c r="AS86" i="15"/>
  <c r="AS87" i="15"/>
  <c r="AS88" i="15"/>
  <c r="AS89" i="15"/>
  <c r="AS90" i="15"/>
  <c r="AS91" i="15"/>
  <c r="AS92" i="15"/>
  <c r="AS93" i="15"/>
  <c r="AS94" i="15"/>
  <c r="AS95" i="15"/>
  <c r="AS96" i="15"/>
  <c r="AS97" i="15"/>
  <c r="AS98" i="15"/>
  <c r="AS99" i="15"/>
  <c r="AS100" i="15"/>
  <c r="AR13" i="15"/>
  <c r="AR17" i="15"/>
  <c r="AR18" i="15"/>
  <c r="AR19" i="15"/>
  <c r="AR20" i="15"/>
  <c r="AR21" i="15"/>
  <c r="AR22" i="15"/>
  <c r="AR23" i="15"/>
  <c r="AR24" i="15"/>
  <c r="AR25" i="15"/>
  <c r="AR26" i="15"/>
  <c r="AR27" i="15"/>
  <c r="AR28" i="15"/>
  <c r="AR29" i="15"/>
  <c r="AR37" i="15"/>
  <c r="AR38" i="15"/>
  <c r="AR39" i="15"/>
  <c r="AR40" i="15"/>
  <c r="AR41" i="15"/>
  <c r="AR42" i="15"/>
  <c r="AR49" i="15"/>
  <c r="AR50" i="15"/>
  <c r="AR51" i="15"/>
  <c r="AR52" i="15"/>
  <c r="AR53" i="15"/>
  <c r="AR54" i="15"/>
  <c r="AR55" i="15"/>
  <c r="AR56" i="15"/>
  <c r="AR57" i="15"/>
  <c r="AR58" i="15"/>
  <c r="AR59" i="15"/>
  <c r="AR60" i="15"/>
  <c r="AR61" i="15"/>
  <c r="AR62" i="15"/>
  <c r="AR63" i="15"/>
  <c r="AR64" i="15"/>
  <c r="AR65" i="15"/>
  <c r="AR66" i="15"/>
  <c r="AR67" i="15"/>
  <c r="AR68" i="15"/>
  <c r="AR69" i="15"/>
  <c r="AR70" i="15"/>
  <c r="AR71" i="15"/>
  <c r="AR72" i="15"/>
  <c r="AR73" i="15"/>
  <c r="AR74" i="15"/>
  <c r="AR75" i="15"/>
  <c r="AR76" i="15"/>
  <c r="AR77" i="15"/>
  <c r="AR78" i="15"/>
  <c r="AR79" i="15"/>
  <c r="AR80" i="15"/>
  <c r="AR81" i="15"/>
  <c r="AR82" i="15"/>
  <c r="AR83" i="15"/>
  <c r="AR84" i="15"/>
  <c r="AR85" i="15"/>
  <c r="AR86" i="15"/>
  <c r="AR87" i="15"/>
  <c r="AR88" i="15"/>
  <c r="AR89" i="15"/>
  <c r="AR90" i="15"/>
  <c r="AR91" i="15"/>
  <c r="AR92" i="15"/>
  <c r="AR93" i="15"/>
  <c r="AR94" i="15"/>
  <c r="AR95" i="15"/>
  <c r="AR96" i="15"/>
  <c r="AR97" i="15"/>
  <c r="AR98" i="15"/>
  <c r="AR99" i="15"/>
  <c r="AR100" i="15"/>
  <c r="AQ5" i="15"/>
  <c r="AQ6" i="15"/>
  <c r="AQ7" i="15"/>
  <c r="AQ8" i="15"/>
  <c r="AQ9" i="15"/>
  <c r="AQ10" i="15"/>
  <c r="AQ11" i="15"/>
  <c r="AQ12" i="15"/>
  <c r="AQ13" i="15"/>
  <c r="AQ14" i="15"/>
  <c r="AQ15" i="15"/>
  <c r="AQ16" i="15"/>
  <c r="AQ17" i="15"/>
  <c r="AQ18" i="15"/>
  <c r="AQ19" i="15"/>
  <c r="AQ20" i="15"/>
  <c r="AQ21" i="15"/>
  <c r="AQ22" i="15"/>
  <c r="AQ23" i="15"/>
  <c r="AQ24" i="15"/>
  <c r="AQ25" i="15"/>
  <c r="AQ26" i="15"/>
  <c r="AQ27" i="15"/>
  <c r="AQ28" i="15"/>
  <c r="AQ29" i="15"/>
  <c r="AQ30" i="15"/>
  <c r="AQ31" i="15"/>
  <c r="AQ32" i="15"/>
  <c r="AQ33" i="15"/>
  <c r="AQ34" i="15"/>
  <c r="AQ35" i="15"/>
  <c r="AQ36" i="15"/>
  <c r="AQ37" i="15"/>
  <c r="AQ38" i="15"/>
  <c r="AQ39" i="15"/>
  <c r="AQ40" i="15"/>
  <c r="AQ41" i="15"/>
  <c r="AQ42" i="15"/>
  <c r="AQ43" i="15"/>
  <c r="AQ44" i="15"/>
  <c r="AQ45" i="15"/>
  <c r="AQ46" i="15"/>
  <c r="AQ47" i="15"/>
  <c r="AQ48" i="15"/>
  <c r="AQ49" i="15"/>
  <c r="AQ50" i="15"/>
  <c r="AQ51" i="15"/>
  <c r="AQ52" i="15"/>
  <c r="AQ53" i="15"/>
  <c r="AQ54" i="15"/>
  <c r="AQ55" i="15"/>
  <c r="AQ56" i="15"/>
  <c r="AQ57" i="15"/>
  <c r="AQ58" i="15"/>
  <c r="AQ59" i="15"/>
  <c r="AQ60" i="15"/>
  <c r="AQ61" i="15"/>
  <c r="AQ62" i="15"/>
  <c r="AQ63" i="15"/>
  <c r="AQ64" i="15"/>
  <c r="AQ65" i="15"/>
  <c r="AQ66" i="15"/>
  <c r="AQ67" i="15"/>
  <c r="AQ68" i="15"/>
  <c r="AQ69" i="15"/>
  <c r="AQ70" i="15"/>
  <c r="AQ71" i="15"/>
  <c r="AQ72" i="15"/>
  <c r="AQ73" i="15"/>
  <c r="AQ74" i="15"/>
  <c r="AQ75" i="15"/>
  <c r="AQ76" i="15"/>
  <c r="AQ77" i="15"/>
  <c r="AQ78" i="15"/>
  <c r="AQ79" i="15"/>
  <c r="AQ80" i="15"/>
  <c r="AQ81" i="15"/>
  <c r="AQ82" i="15"/>
  <c r="AQ83" i="15"/>
  <c r="AQ84" i="15"/>
  <c r="AQ85" i="15"/>
  <c r="AQ86" i="15"/>
  <c r="AQ87" i="15"/>
  <c r="AQ88" i="15"/>
  <c r="AQ89" i="15"/>
  <c r="AQ90" i="15"/>
  <c r="AQ91" i="15"/>
  <c r="AQ92" i="15"/>
  <c r="AQ93" i="15"/>
  <c r="AQ94" i="15"/>
  <c r="AQ95" i="15"/>
  <c r="AQ96" i="15"/>
  <c r="AQ97" i="15"/>
  <c r="AQ98" i="15"/>
  <c r="AQ99" i="15"/>
  <c r="AQ100" i="15"/>
  <c r="AP13" i="15"/>
  <c r="AT13" i="15" s="1"/>
  <c r="AP17" i="15"/>
  <c r="AT17" i="15" s="1"/>
  <c r="AP18" i="15"/>
  <c r="AT18" i="15" s="1"/>
  <c r="AP19" i="15"/>
  <c r="AT19" i="15" s="1"/>
  <c r="AP20" i="15"/>
  <c r="AT20" i="15" s="1"/>
  <c r="AP21" i="15"/>
  <c r="AT21" i="15" s="1"/>
  <c r="AP22" i="15"/>
  <c r="AT22" i="15" s="1"/>
  <c r="AP23" i="15"/>
  <c r="AT23" i="15" s="1"/>
  <c r="AP24" i="15"/>
  <c r="AP25" i="15"/>
  <c r="AP26" i="15"/>
  <c r="AP27" i="15"/>
  <c r="AP28" i="15"/>
  <c r="AP29" i="15"/>
  <c r="AP37" i="15"/>
  <c r="AP38" i="15"/>
  <c r="AP39" i="15"/>
  <c r="AP40" i="15"/>
  <c r="AP41" i="15"/>
  <c r="AP42" i="15"/>
  <c r="AP49" i="15"/>
  <c r="AP50" i="15"/>
  <c r="AP51" i="15"/>
  <c r="AP52" i="15"/>
  <c r="AP53" i="15"/>
  <c r="AP54" i="15"/>
  <c r="AP55" i="15"/>
  <c r="AP56" i="15"/>
  <c r="AP57" i="15"/>
  <c r="AP58" i="15"/>
  <c r="AP59" i="15"/>
  <c r="AP60" i="15"/>
  <c r="AP61" i="15"/>
  <c r="AP62" i="15"/>
  <c r="AP63" i="15"/>
  <c r="AP64" i="15"/>
  <c r="AP65" i="15"/>
  <c r="AP66" i="15"/>
  <c r="AP67" i="15"/>
  <c r="AP68" i="15"/>
  <c r="AP69" i="15"/>
  <c r="AP70" i="15"/>
  <c r="AP71" i="15"/>
  <c r="AP72" i="15"/>
  <c r="AP73" i="15"/>
  <c r="AP74" i="15"/>
  <c r="AP75" i="15"/>
  <c r="AP76" i="15"/>
  <c r="AP77" i="15"/>
  <c r="AP78" i="15"/>
  <c r="AP79" i="15"/>
  <c r="AP80" i="15"/>
  <c r="AP81" i="15"/>
  <c r="AP82" i="15"/>
  <c r="AP83" i="15"/>
  <c r="AP84" i="15"/>
  <c r="AP85" i="15"/>
  <c r="AP86" i="15"/>
  <c r="AP87" i="15"/>
  <c r="AP88" i="15"/>
  <c r="AP89" i="15"/>
  <c r="AP90" i="15"/>
  <c r="AP91" i="15"/>
  <c r="AP92" i="15"/>
  <c r="AP93" i="15"/>
  <c r="AP94" i="15"/>
  <c r="AP95" i="15"/>
  <c r="AP96" i="15"/>
  <c r="AP97" i="15"/>
  <c r="AP98" i="15"/>
  <c r="AP99" i="15"/>
  <c r="AP100" i="15"/>
  <c r="AO5" i="15"/>
  <c r="AO6" i="15"/>
  <c r="AO7" i="15"/>
  <c r="AO8" i="15"/>
  <c r="AO9" i="15"/>
  <c r="AO10" i="15"/>
  <c r="AO11" i="15"/>
  <c r="AO12" i="15"/>
  <c r="AO13" i="15"/>
  <c r="AO14" i="15"/>
  <c r="AO15" i="15"/>
  <c r="AO16" i="15"/>
  <c r="AO17" i="15"/>
  <c r="AO18" i="15"/>
  <c r="AO19" i="15"/>
  <c r="AO20" i="15"/>
  <c r="AO21" i="15"/>
  <c r="AO22" i="15"/>
  <c r="AO23" i="15"/>
  <c r="AO24" i="15"/>
  <c r="AO25" i="15"/>
  <c r="AO26" i="15"/>
  <c r="AO27" i="15"/>
  <c r="AO28" i="15"/>
  <c r="AO29" i="15"/>
  <c r="AO30" i="15"/>
  <c r="AO31" i="15"/>
  <c r="AO32" i="15"/>
  <c r="AO33" i="15"/>
  <c r="AO34" i="15"/>
  <c r="AO35" i="15"/>
  <c r="AO36" i="15"/>
  <c r="AO37" i="15"/>
  <c r="AO38" i="15"/>
  <c r="AO39" i="15"/>
  <c r="AO40" i="15"/>
  <c r="AO41" i="15"/>
  <c r="AO42" i="15"/>
  <c r="AO43" i="15"/>
  <c r="AO44" i="15"/>
  <c r="AO45" i="15"/>
  <c r="AO46" i="15"/>
  <c r="AO47" i="15"/>
  <c r="AO48" i="15"/>
  <c r="AO49" i="15"/>
  <c r="AO50" i="15"/>
  <c r="AO51" i="15"/>
  <c r="AO52" i="15"/>
  <c r="AO53" i="15"/>
  <c r="AO54" i="15"/>
  <c r="AO55" i="15"/>
  <c r="AO56" i="15"/>
  <c r="AO57" i="15"/>
  <c r="AO58" i="15"/>
  <c r="AO59" i="15"/>
  <c r="AO60" i="15"/>
  <c r="AO61" i="15"/>
  <c r="AO62" i="15"/>
  <c r="AO63" i="15"/>
  <c r="AO64" i="15"/>
  <c r="AO65" i="15"/>
  <c r="AO66" i="15"/>
  <c r="AO67" i="15"/>
  <c r="AO68" i="15"/>
  <c r="AO69" i="15"/>
  <c r="AO70" i="15"/>
  <c r="AO71" i="15"/>
  <c r="AO72" i="15"/>
  <c r="AO73" i="15"/>
  <c r="AO74" i="15"/>
  <c r="AO75" i="15"/>
  <c r="AO76" i="15"/>
  <c r="AO77" i="15"/>
  <c r="AO78" i="15"/>
  <c r="AO79" i="15"/>
  <c r="AO80" i="15"/>
  <c r="AO81" i="15"/>
  <c r="AO82" i="15"/>
  <c r="AO83" i="15"/>
  <c r="AO84" i="15"/>
  <c r="AO85" i="15"/>
  <c r="AO86" i="15"/>
  <c r="AO87" i="15"/>
  <c r="AO88" i="15"/>
  <c r="AO89" i="15"/>
  <c r="AO90" i="15"/>
  <c r="AO91" i="15"/>
  <c r="AO92" i="15"/>
  <c r="AO93" i="15"/>
  <c r="AO94" i="15"/>
  <c r="AO95" i="15"/>
  <c r="AO96" i="15"/>
  <c r="AO97" i="15"/>
  <c r="AO98" i="15"/>
  <c r="AO99" i="15"/>
  <c r="AO100" i="15"/>
  <c r="AN5" i="15"/>
  <c r="AN6" i="15"/>
  <c r="AN7" i="15"/>
  <c r="AN8" i="15"/>
  <c r="AN9" i="15"/>
  <c r="AN10" i="15"/>
  <c r="AN11" i="15"/>
  <c r="AN12" i="15"/>
  <c r="AN13" i="15"/>
  <c r="AN14" i="15"/>
  <c r="AN15" i="15"/>
  <c r="AN16" i="15"/>
  <c r="AN17" i="15"/>
  <c r="AN18" i="15"/>
  <c r="AN19" i="15"/>
  <c r="AN20" i="15"/>
  <c r="AN21" i="15"/>
  <c r="AN22" i="15"/>
  <c r="AN23" i="15"/>
  <c r="AN24" i="15"/>
  <c r="AN25" i="15"/>
  <c r="AN26" i="15"/>
  <c r="AN27" i="15"/>
  <c r="AN28" i="15"/>
  <c r="AN29" i="15"/>
  <c r="AN30" i="15"/>
  <c r="AN31" i="15"/>
  <c r="AN32" i="15"/>
  <c r="AN33" i="15"/>
  <c r="AN34" i="15"/>
  <c r="AN35" i="15"/>
  <c r="AN36" i="15"/>
  <c r="AN37" i="15"/>
  <c r="AN38" i="15"/>
  <c r="AN39" i="15"/>
  <c r="AN40" i="15"/>
  <c r="AN41" i="15"/>
  <c r="AN42" i="15"/>
  <c r="AN43" i="15"/>
  <c r="AN44" i="15"/>
  <c r="AN45" i="15"/>
  <c r="AN46" i="15"/>
  <c r="AN47" i="15"/>
  <c r="AN48" i="15"/>
  <c r="AN49" i="15"/>
  <c r="AN50" i="15"/>
  <c r="AN51" i="15"/>
  <c r="AN52" i="15"/>
  <c r="AN53" i="15"/>
  <c r="AN54" i="15"/>
  <c r="AN55" i="15"/>
  <c r="AN56" i="15"/>
  <c r="AN57" i="15"/>
  <c r="AN58" i="15"/>
  <c r="AN59" i="15"/>
  <c r="AN60" i="15"/>
  <c r="AN61" i="15"/>
  <c r="AN62" i="15"/>
  <c r="AN63" i="15"/>
  <c r="AN64" i="15"/>
  <c r="AN65" i="15"/>
  <c r="AN66" i="15"/>
  <c r="AN67" i="15"/>
  <c r="AN68" i="15"/>
  <c r="AN69" i="15"/>
  <c r="AN70" i="15"/>
  <c r="AN71" i="15"/>
  <c r="AN72" i="15"/>
  <c r="AN73" i="15"/>
  <c r="AN74" i="15"/>
  <c r="AN75" i="15"/>
  <c r="AN76" i="15"/>
  <c r="AN77" i="15"/>
  <c r="AN78" i="15"/>
  <c r="AN79" i="15"/>
  <c r="AN80" i="15"/>
  <c r="AN81" i="15"/>
  <c r="AN82" i="15"/>
  <c r="AN83" i="15"/>
  <c r="AN84" i="15"/>
  <c r="AN85" i="15"/>
  <c r="AN86" i="15"/>
  <c r="AN87" i="15"/>
  <c r="AN88" i="15"/>
  <c r="AN89" i="15"/>
  <c r="AN90" i="15"/>
  <c r="AN91" i="15"/>
  <c r="AN92" i="15"/>
  <c r="AN93" i="15"/>
  <c r="AN94" i="15"/>
  <c r="AN95" i="15"/>
  <c r="AN96" i="15"/>
  <c r="AN97" i="15"/>
  <c r="AN98" i="15"/>
  <c r="AN99" i="15"/>
  <c r="AN100" i="15"/>
  <c r="AM5" i="15"/>
  <c r="AM6" i="15"/>
  <c r="AM7" i="15"/>
  <c r="AM8" i="15"/>
  <c r="AM9" i="15"/>
  <c r="AM10" i="15"/>
  <c r="AM11" i="15"/>
  <c r="AM12" i="15"/>
  <c r="AM13" i="15"/>
  <c r="AM14" i="15"/>
  <c r="AM15" i="15"/>
  <c r="AM16" i="15"/>
  <c r="AM17" i="15"/>
  <c r="AM18" i="15"/>
  <c r="AM19" i="15"/>
  <c r="AM20" i="15"/>
  <c r="AM21" i="15"/>
  <c r="AM22" i="15"/>
  <c r="AM23" i="15"/>
  <c r="AM24" i="15"/>
  <c r="AM25" i="15"/>
  <c r="AM26" i="15"/>
  <c r="AM27" i="15"/>
  <c r="AM28" i="15"/>
  <c r="AM29" i="15"/>
  <c r="AM30" i="15"/>
  <c r="AM31" i="15"/>
  <c r="AM32" i="15"/>
  <c r="AM33" i="15"/>
  <c r="AM34" i="15"/>
  <c r="AM35" i="15"/>
  <c r="AM36" i="15"/>
  <c r="AM37" i="15"/>
  <c r="AM38" i="15"/>
  <c r="AM39" i="15"/>
  <c r="AM40" i="15"/>
  <c r="AM41" i="15"/>
  <c r="AM42" i="15"/>
  <c r="AM43" i="15"/>
  <c r="AM44" i="15"/>
  <c r="AM45" i="15"/>
  <c r="AM46" i="15"/>
  <c r="AM47" i="15"/>
  <c r="AM48" i="15"/>
  <c r="AM49" i="15"/>
  <c r="AM50" i="15"/>
  <c r="AM51" i="15"/>
  <c r="AM52" i="15"/>
  <c r="AM53" i="15"/>
  <c r="AM54" i="15"/>
  <c r="AM55" i="15"/>
  <c r="AM56" i="15"/>
  <c r="AM57" i="15"/>
  <c r="AM58" i="15"/>
  <c r="AM59" i="15"/>
  <c r="AM60" i="15"/>
  <c r="AM61" i="15"/>
  <c r="AM62" i="15"/>
  <c r="AM63" i="15"/>
  <c r="AM64" i="15"/>
  <c r="AM65" i="15"/>
  <c r="AM66" i="15"/>
  <c r="AM67" i="15"/>
  <c r="AM68" i="15"/>
  <c r="AM69" i="15"/>
  <c r="AM70" i="15"/>
  <c r="AM71" i="15"/>
  <c r="AM72" i="15"/>
  <c r="AM73" i="15"/>
  <c r="AM74" i="15"/>
  <c r="AM75" i="15"/>
  <c r="AM76" i="15"/>
  <c r="AM77" i="15"/>
  <c r="AM78" i="15"/>
  <c r="AM79" i="15"/>
  <c r="AM80" i="15"/>
  <c r="AM81" i="15"/>
  <c r="AM82" i="15"/>
  <c r="AM83" i="15"/>
  <c r="AM84" i="15"/>
  <c r="AM85" i="15"/>
  <c r="AM86" i="15"/>
  <c r="AM87" i="15"/>
  <c r="AM88" i="15"/>
  <c r="AM89" i="15"/>
  <c r="AM90" i="15"/>
  <c r="AM91" i="15"/>
  <c r="AM92" i="15"/>
  <c r="AM93" i="15"/>
  <c r="AM94" i="15"/>
  <c r="AM95" i="15"/>
  <c r="AM96" i="15"/>
  <c r="AM97" i="15"/>
  <c r="AM98" i="15"/>
  <c r="AM99" i="15"/>
  <c r="AM100" i="15"/>
  <c r="AL5" i="15"/>
  <c r="AL6" i="15"/>
  <c r="AL7" i="15"/>
  <c r="AL8" i="15"/>
  <c r="AL9" i="15"/>
  <c r="AL10" i="15"/>
  <c r="AL11" i="15"/>
  <c r="AL12" i="15"/>
  <c r="AL13" i="15"/>
  <c r="AL14" i="15"/>
  <c r="AL15" i="15"/>
  <c r="AL16" i="15"/>
  <c r="AL17" i="15"/>
  <c r="AL18" i="15"/>
  <c r="AL19" i="15"/>
  <c r="AL20" i="15"/>
  <c r="AL21" i="15"/>
  <c r="AL22" i="15"/>
  <c r="AL23" i="15"/>
  <c r="AL24" i="15"/>
  <c r="AL25" i="15"/>
  <c r="AL26" i="15"/>
  <c r="AL27" i="15"/>
  <c r="AL28" i="15"/>
  <c r="AL29" i="15"/>
  <c r="AL30" i="15"/>
  <c r="AL31" i="15"/>
  <c r="AL32" i="15"/>
  <c r="AL33" i="15"/>
  <c r="AL34" i="15"/>
  <c r="AL35" i="15"/>
  <c r="AL36" i="15"/>
  <c r="AL37" i="15"/>
  <c r="AL38" i="15"/>
  <c r="AL39" i="15"/>
  <c r="AL40" i="15"/>
  <c r="AL41" i="15"/>
  <c r="AL42" i="15"/>
  <c r="AL43" i="15"/>
  <c r="AL44" i="15"/>
  <c r="AL45" i="15"/>
  <c r="AL46" i="15"/>
  <c r="AL47" i="15"/>
  <c r="AL48" i="15"/>
  <c r="AL49" i="15"/>
  <c r="AL50" i="15"/>
  <c r="AL51" i="15"/>
  <c r="AL52" i="15"/>
  <c r="AL53" i="15"/>
  <c r="AL54" i="15"/>
  <c r="AL55" i="15"/>
  <c r="AL56" i="15"/>
  <c r="AL57" i="15"/>
  <c r="AL58" i="15"/>
  <c r="AL59" i="15"/>
  <c r="AL60" i="15"/>
  <c r="AL61" i="15"/>
  <c r="AL62" i="15"/>
  <c r="AL63" i="15"/>
  <c r="AL64" i="15"/>
  <c r="AL65" i="15"/>
  <c r="AL66" i="15"/>
  <c r="AL67" i="15"/>
  <c r="AL68" i="15"/>
  <c r="AL69" i="15"/>
  <c r="AL70" i="15"/>
  <c r="AL71" i="15"/>
  <c r="AL72" i="15"/>
  <c r="AL73" i="15"/>
  <c r="AL74" i="15"/>
  <c r="AL75" i="15"/>
  <c r="AL76" i="15"/>
  <c r="AL77" i="15"/>
  <c r="AL78" i="15"/>
  <c r="AL79" i="15"/>
  <c r="AL80" i="15"/>
  <c r="AL81" i="15"/>
  <c r="AL82" i="15"/>
  <c r="AL83" i="15"/>
  <c r="AL84" i="15"/>
  <c r="AL85" i="15"/>
  <c r="AL86" i="15"/>
  <c r="AL87" i="15"/>
  <c r="AL88" i="15"/>
  <c r="AL89" i="15"/>
  <c r="AL90" i="15"/>
  <c r="AL91" i="15"/>
  <c r="AL92" i="15"/>
  <c r="AL93" i="15"/>
  <c r="AL94" i="15"/>
  <c r="AL95" i="15"/>
  <c r="AL96" i="15"/>
  <c r="AL97" i="15"/>
  <c r="AL98" i="15"/>
  <c r="AL99" i="15"/>
  <c r="AL100" i="15"/>
  <c r="AK5" i="15"/>
  <c r="AK6" i="15"/>
  <c r="AK7" i="15"/>
  <c r="AK8" i="15"/>
  <c r="AK9" i="15"/>
  <c r="AK10" i="15"/>
  <c r="AK11" i="15"/>
  <c r="AK12" i="15"/>
  <c r="AK13" i="15"/>
  <c r="AK14" i="15"/>
  <c r="AK15" i="15"/>
  <c r="AK16" i="15"/>
  <c r="AK17" i="15"/>
  <c r="AK18" i="15"/>
  <c r="AK19" i="15"/>
  <c r="AK20" i="15"/>
  <c r="AK21" i="15"/>
  <c r="AK22" i="15"/>
  <c r="AK23" i="15"/>
  <c r="AK24" i="15"/>
  <c r="AK25" i="15"/>
  <c r="AK26" i="15"/>
  <c r="AK27" i="15"/>
  <c r="AK28" i="15"/>
  <c r="AK29" i="15"/>
  <c r="AK30" i="15"/>
  <c r="AK31" i="15"/>
  <c r="AK32" i="15"/>
  <c r="AK33" i="15"/>
  <c r="AK34" i="15"/>
  <c r="AK35" i="15"/>
  <c r="AK36" i="15"/>
  <c r="AK37" i="15"/>
  <c r="AK38" i="15"/>
  <c r="AK39" i="15"/>
  <c r="AK40" i="15"/>
  <c r="AK41" i="15"/>
  <c r="AK42" i="15"/>
  <c r="AK43" i="15"/>
  <c r="AK44" i="15"/>
  <c r="AK45" i="15"/>
  <c r="AK46" i="15"/>
  <c r="AK47" i="15"/>
  <c r="AK48" i="15"/>
  <c r="AK49" i="15"/>
  <c r="AK50" i="15"/>
  <c r="AK51" i="15"/>
  <c r="AK52" i="15"/>
  <c r="AK53" i="15"/>
  <c r="AK54" i="15"/>
  <c r="AK55" i="15"/>
  <c r="AK56" i="15"/>
  <c r="AK57" i="15"/>
  <c r="AK58" i="15"/>
  <c r="AK59" i="15"/>
  <c r="AK60" i="15"/>
  <c r="AK61" i="15"/>
  <c r="AK62" i="15"/>
  <c r="AK63" i="15"/>
  <c r="AK64" i="15"/>
  <c r="AK65" i="15"/>
  <c r="AK66" i="15"/>
  <c r="AK67" i="15"/>
  <c r="AK68" i="15"/>
  <c r="AK69" i="15"/>
  <c r="AK70" i="15"/>
  <c r="AK71" i="15"/>
  <c r="AK72" i="15"/>
  <c r="AK73" i="15"/>
  <c r="AK74" i="15"/>
  <c r="AK75" i="15"/>
  <c r="AK76" i="15"/>
  <c r="AK77" i="15"/>
  <c r="AK78" i="15"/>
  <c r="AK79" i="15"/>
  <c r="AK80" i="15"/>
  <c r="AK81" i="15"/>
  <c r="AK82" i="15"/>
  <c r="AK83" i="15"/>
  <c r="AK84" i="15"/>
  <c r="AK85" i="15"/>
  <c r="AK86" i="15"/>
  <c r="AK87" i="15"/>
  <c r="AK88" i="15"/>
  <c r="AK89" i="15"/>
  <c r="AK90" i="15"/>
  <c r="AK91" i="15"/>
  <c r="AK92" i="15"/>
  <c r="AK93" i="15"/>
  <c r="AK94" i="15"/>
  <c r="AK95" i="15"/>
  <c r="AK96" i="15"/>
  <c r="AK97" i="15"/>
  <c r="AK98" i="15"/>
  <c r="AK99" i="15"/>
  <c r="AK100" i="15"/>
  <c r="AJ5" i="15"/>
  <c r="AJ6" i="15"/>
  <c r="AJ7" i="15"/>
  <c r="AJ8" i="15"/>
  <c r="AJ9" i="15"/>
  <c r="AJ10" i="15"/>
  <c r="AJ11" i="15"/>
  <c r="AJ12" i="15"/>
  <c r="AJ13" i="15"/>
  <c r="AJ14" i="15"/>
  <c r="AJ15" i="15"/>
  <c r="AJ16" i="15"/>
  <c r="AJ17" i="15"/>
  <c r="AJ18" i="15"/>
  <c r="AJ19" i="15"/>
  <c r="AJ20" i="15"/>
  <c r="AJ21" i="15"/>
  <c r="AJ22" i="15"/>
  <c r="AJ23" i="15"/>
  <c r="AJ24" i="15"/>
  <c r="AJ25" i="15"/>
  <c r="AJ26" i="15"/>
  <c r="AJ27" i="15"/>
  <c r="AJ28" i="15"/>
  <c r="AJ29" i="15"/>
  <c r="AJ30" i="15"/>
  <c r="AJ31" i="15"/>
  <c r="AJ32" i="15"/>
  <c r="AJ33" i="15"/>
  <c r="AJ34" i="15"/>
  <c r="AJ35" i="15"/>
  <c r="AJ36" i="15"/>
  <c r="AJ37" i="15"/>
  <c r="AJ38" i="15"/>
  <c r="AJ39" i="15"/>
  <c r="AJ40" i="15"/>
  <c r="AJ41" i="15"/>
  <c r="AJ42" i="15"/>
  <c r="AJ43" i="15"/>
  <c r="AJ44" i="15"/>
  <c r="AJ45" i="15"/>
  <c r="AJ46" i="15"/>
  <c r="AJ47" i="15"/>
  <c r="AJ48" i="15"/>
  <c r="AJ49" i="15"/>
  <c r="AJ50" i="15"/>
  <c r="AJ51" i="15"/>
  <c r="AJ52" i="15"/>
  <c r="AJ53" i="15"/>
  <c r="AJ54" i="15"/>
  <c r="AJ55" i="15"/>
  <c r="AJ56" i="15"/>
  <c r="AJ57" i="15"/>
  <c r="AJ58" i="15"/>
  <c r="AJ59" i="15"/>
  <c r="AJ60" i="15"/>
  <c r="AJ61" i="15"/>
  <c r="AJ62" i="15"/>
  <c r="AJ63" i="15"/>
  <c r="AJ64" i="15"/>
  <c r="AJ65" i="15"/>
  <c r="AJ66" i="15"/>
  <c r="AJ67" i="15"/>
  <c r="AJ68" i="15"/>
  <c r="AJ69" i="15"/>
  <c r="AJ70" i="15"/>
  <c r="AJ71" i="15"/>
  <c r="AJ72" i="15"/>
  <c r="AJ73" i="15"/>
  <c r="AJ74" i="15"/>
  <c r="AJ75" i="15"/>
  <c r="AJ76" i="15"/>
  <c r="AJ77" i="15"/>
  <c r="AJ78" i="15"/>
  <c r="AJ79" i="15"/>
  <c r="AJ80" i="15"/>
  <c r="AJ81" i="15"/>
  <c r="AJ82" i="15"/>
  <c r="AJ83" i="15"/>
  <c r="AJ84" i="15"/>
  <c r="AJ85" i="15"/>
  <c r="AJ86" i="15"/>
  <c r="AJ87" i="15"/>
  <c r="AJ88" i="15"/>
  <c r="AJ89" i="15"/>
  <c r="AJ90" i="15"/>
  <c r="AJ91" i="15"/>
  <c r="AJ92" i="15"/>
  <c r="AJ93" i="15"/>
  <c r="AJ94" i="15"/>
  <c r="AJ95" i="15"/>
  <c r="AJ96" i="15"/>
  <c r="AJ97" i="15"/>
  <c r="AJ98" i="15"/>
  <c r="AJ99" i="15"/>
  <c r="AJ100" i="15"/>
  <c r="I5" i="15"/>
  <c r="I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H5" i="15"/>
  <c r="AR5" i="15" s="1"/>
  <c r="H6" i="15"/>
  <c r="AR6" i="15" s="1"/>
  <c r="H7" i="15"/>
  <c r="AR7" i="15" s="1"/>
  <c r="H8" i="15"/>
  <c r="AR8" i="15" s="1"/>
  <c r="H9" i="15"/>
  <c r="AR9" i="15" s="1"/>
  <c r="H10" i="15"/>
  <c r="AP10" i="15" s="1"/>
  <c r="H11" i="15"/>
  <c r="AP11" i="15" s="1"/>
  <c r="H12" i="15"/>
  <c r="AR12" i="15" s="1"/>
  <c r="H13" i="15"/>
  <c r="H14" i="15"/>
  <c r="AR14" i="15" s="1"/>
  <c r="H15" i="15"/>
  <c r="AR15" i="15" s="1"/>
  <c r="H16" i="15"/>
  <c r="AR16" i="15" s="1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AR30" i="15" s="1"/>
  <c r="H31" i="15"/>
  <c r="AR31" i="15" s="1"/>
  <c r="H32" i="15"/>
  <c r="AR32" i="15" s="1"/>
  <c r="H33" i="15"/>
  <c r="AP33" i="15" s="1"/>
  <c r="H34" i="15"/>
  <c r="AP34" i="15" s="1"/>
  <c r="H35" i="15"/>
  <c r="AP35" i="15" s="1"/>
  <c r="H36" i="15"/>
  <c r="AR36" i="15" s="1"/>
  <c r="H37" i="15"/>
  <c r="H38" i="15"/>
  <c r="H39" i="15"/>
  <c r="H40" i="15"/>
  <c r="H41" i="15"/>
  <c r="H42" i="15"/>
  <c r="H43" i="15"/>
  <c r="AP43" i="15" s="1"/>
  <c r="H44" i="15"/>
  <c r="AR44" i="15" s="1"/>
  <c r="H45" i="15"/>
  <c r="AR45" i="15" s="1"/>
  <c r="H46" i="15"/>
  <c r="AR46" i="15" s="1"/>
  <c r="H47" i="15"/>
  <c r="AR47" i="15" s="1"/>
  <c r="H48" i="15"/>
  <c r="AR48" i="15" s="1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87" i="15"/>
  <c r="H88" i="15"/>
  <c r="H89" i="15"/>
  <c r="H90" i="15"/>
  <c r="H91" i="15"/>
  <c r="H92" i="15"/>
  <c r="H93" i="15"/>
  <c r="H94" i="15"/>
  <c r="H95" i="15"/>
  <c r="H96" i="15"/>
  <c r="H97" i="15"/>
  <c r="H98" i="15"/>
  <c r="H99" i="15"/>
  <c r="H100" i="15"/>
  <c r="G5" i="15"/>
  <c r="AF5" i="15" s="1"/>
  <c r="G6" i="15"/>
  <c r="AF6" i="15" s="1"/>
  <c r="G7" i="15"/>
  <c r="AF7" i="15" s="1"/>
  <c r="G8" i="15"/>
  <c r="AF8" i="15" s="1"/>
  <c r="G9" i="15"/>
  <c r="AF9" i="15" s="1"/>
  <c r="G10" i="15"/>
  <c r="AF10" i="15" s="1"/>
  <c r="G11" i="15"/>
  <c r="AF11" i="15" s="1"/>
  <c r="G12" i="15"/>
  <c r="AF12" i="15" s="1"/>
  <c r="G13" i="15"/>
  <c r="AF13" i="15" s="1"/>
  <c r="G14" i="15"/>
  <c r="AF14" i="15" s="1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AF54" i="15" s="1"/>
  <c r="G55" i="15"/>
  <c r="AF55" i="15" s="1"/>
  <c r="G56" i="15"/>
  <c r="AF56" i="15" s="1"/>
  <c r="G57" i="15"/>
  <c r="AF57" i="15" s="1"/>
  <c r="G58" i="15"/>
  <c r="AF58" i="15" s="1"/>
  <c r="G59" i="15"/>
  <c r="AF59" i="15" s="1"/>
  <c r="G60" i="15"/>
  <c r="AF60" i="15" s="1"/>
  <c r="G61" i="15"/>
  <c r="AF61" i="15" s="1"/>
  <c r="G62" i="15"/>
  <c r="AF62" i="15" s="1"/>
  <c r="G63" i="15"/>
  <c r="AF63" i="15" s="1"/>
  <c r="G64" i="15"/>
  <c r="AF64" i="15" s="1"/>
  <c r="G65" i="15"/>
  <c r="AF65" i="15" s="1"/>
  <c r="G66" i="15"/>
  <c r="AF66" i="15" s="1"/>
  <c r="G67" i="15"/>
  <c r="AF67" i="15" s="1"/>
  <c r="G68" i="15"/>
  <c r="AF68" i="15" s="1"/>
  <c r="G69" i="15"/>
  <c r="AF69" i="15" s="1"/>
  <c r="G70" i="15"/>
  <c r="AF70" i="15" s="1"/>
  <c r="G71" i="15"/>
  <c r="AF71" i="15" s="1"/>
  <c r="G72" i="15"/>
  <c r="AF72" i="15" s="1"/>
  <c r="G73" i="15"/>
  <c r="AF73" i="15" s="1"/>
  <c r="G74" i="15"/>
  <c r="AF74" i="15" s="1"/>
  <c r="G75" i="15"/>
  <c r="AF75" i="15" s="1"/>
  <c r="G76" i="15"/>
  <c r="AF76" i="15" s="1"/>
  <c r="G77" i="15"/>
  <c r="AF77" i="15" s="1"/>
  <c r="G78" i="15"/>
  <c r="AF78" i="15" s="1"/>
  <c r="G79" i="15"/>
  <c r="AF79" i="15" s="1"/>
  <c r="G80" i="15"/>
  <c r="AF80" i="15" s="1"/>
  <c r="G81" i="15"/>
  <c r="AF81" i="15" s="1"/>
  <c r="G82" i="15"/>
  <c r="AF82" i="15" s="1"/>
  <c r="G83" i="15"/>
  <c r="AF83" i="15" s="1"/>
  <c r="G84" i="15"/>
  <c r="AF84" i="15" s="1"/>
  <c r="G85" i="15"/>
  <c r="AF85" i="15" s="1"/>
  <c r="G86" i="15"/>
  <c r="AF86" i="15" s="1"/>
  <c r="G87" i="15"/>
  <c r="AF87" i="15" s="1"/>
  <c r="G88" i="15"/>
  <c r="AF88" i="15" s="1"/>
  <c r="G89" i="15"/>
  <c r="AF89" i="15" s="1"/>
  <c r="G90" i="15"/>
  <c r="AF90" i="15" s="1"/>
  <c r="G91" i="15"/>
  <c r="AF91" i="15" s="1"/>
  <c r="G92" i="15"/>
  <c r="AF92" i="15" s="1"/>
  <c r="G93" i="15"/>
  <c r="AF93" i="15" s="1"/>
  <c r="G94" i="15"/>
  <c r="AF94" i="15" s="1"/>
  <c r="G95" i="15"/>
  <c r="AF95" i="15" s="1"/>
  <c r="G96" i="15"/>
  <c r="AF96" i="15" s="1"/>
  <c r="G97" i="15"/>
  <c r="AF97" i="15" s="1"/>
  <c r="G98" i="15"/>
  <c r="AF98" i="15" s="1"/>
  <c r="G99" i="15"/>
  <c r="AF99" i="15" s="1"/>
  <c r="G100" i="15"/>
  <c r="AF100" i="15" s="1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1" i="15"/>
  <c r="F62" i="15"/>
  <c r="F63" i="15"/>
  <c r="F64" i="15"/>
  <c r="F65" i="15"/>
  <c r="F66" i="15"/>
  <c r="F67" i="15"/>
  <c r="F68" i="15"/>
  <c r="F69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98" i="15"/>
  <c r="E99" i="15"/>
  <c r="E100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54" i="15"/>
  <c r="C55" i="15"/>
  <c r="C56" i="15"/>
  <c r="C57" i="15"/>
  <c r="C58" i="15"/>
  <c r="C59" i="15"/>
  <c r="C60" i="15"/>
  <c r="C61" i="15"/>
  <c r="C62" i="15"/>
  <c r="C63" i="15"/>
  <c r="C64" i="15"/>
  <c r="C65" i="15"/>
  <c r="C66" i="15"/>
  <c r="C67" i="15"/>
  <c r="C68" i="15"/>
  <c r="C69" i="15"/>
  <c r="C70" i="15"/>
  <c r="C71" i="15"/>
  <c r="C72" i="15"/>
  <c r="C73" i="15"/>
  <c r="C74" i="15"/>
  <c r="C75" i="15"/>
  <c r="C76" i="15"/>
  <c r="C77" i="15"/>
  <c r="C78" i="15"/>
  <c r="C79" i="15"/>
  <c r="C80" i="15"/>
  <c r="C81" i="15"/>
  <c r="C82" i="15"/>
  <c r="C83" i="15"/>
  <c r="C84" i="15"/>
  <c r="C85" i="15"/>
  <c r="C86" i="15"/>
  <c r="C87" i="15"/>
  <c r="C88" i="15"/>
  <c r="C89" i="15"/>
  <c r="C90" i="15"/>
  <c r="C91" i="15"/>
  <c r="C92" i="15"/>
  <c r="C93" i="15"/>
  <c r="C94" i="15"/>
  <c r="C95" i="15"/>
  <c r="C96" i="15"/>
  <c r="C97" i="15"/>
  <c r="C98" i="15"/>
  <c r="C99" i="15"/>
  <c r="C100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B62" i="15"/>
  <c r="B63" i="15"/>
  <c r="B64" i="15"/>
  <c r="B65" i="15"/>
  <c r="B66" i="15"/>
  <c r="B67" i="15"/>
  <c r="B68" i="15"/>
  <c r="B69" i="15"/>
  <c r="B70" i="15"/>
  <c r="B71" i="15"/>
  <c r="B72" i="15"/>
  <c r="B73" i="15"/>
  <c r="B74" i="15"/>
  <c r="B75" i="15"/>
  <c r="B76" i="15"/>
  <c r="B77" i="15"/>
  <c r="B78" i="15"/>
  <c r="B79" i="15"/>
  <c r="B80" i="15"/>
  <c r="B81" i="15"/>
  <c r="B82" i="15"/>
  <c r="B83" i="15"/>
  <c r="B84" i="15"/>
  <c r="B85" i="15"/>
  <c r="B86" i="15"/>
  <c r="B87" i="15"/>
  <c r="B88" i="15"/>
  <c r="B89" i="15"/>
  <c r="B90" i="15"/>
  <c r="B91" i="15"/>
  <c r="B92" i="15"/>
  <c r="B93" i="15"/>
  <c r="B94" i="15"/>
  <c r="B95" i="15"/>
  <c r="B96" i="15"/>
  <c r="B97" i="15"/>
  <c r="B98" i="15"/>
  <c r="B99" i="15"/>
  <c r="B100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F48" i="15" l="1"/>
  <c r="AF40" i="15"/>
  <c r="AF32" i="15"/>
  <c r="AF24" i="15"/>
  <c r="AF16" i="15"/>
  <c r="AP48" i="15"/>
  <c r="AP32" i="15"/>
  <c r="AP16" i="15"/>
  <c r="AT16" i="15" s="1"/>
  <c r="AR43" i="15"/>
  <c r="AR35" i="15"/>
  <c r="AR11" i="15"/>
  <c r="AT11" i="15" s="1"/>
  <c r="AF47" i="15"/>
  <c r="AF39" i="15"/>
  <c r="AF31" i="15"/>
  <c r="AF23" i="15"/>
  <c r="AF15" i="15"/>
  <c r="AP47" i="15"/>
  <c r="AP31" i="15"/>
  <c r="AP15" i="15"/>
  <c r="AT15" i="15" s="1"/>
  <c r="AR34" i="15"/>
  <c r="AR10" i="15"/>
  <c r="AT10" i="15" s="1"/>
  <c r="AF46" i="15"/>
  <c r="AF38" i="15"/>
  <c r="AF30" i="15"/>
  <c r="AF22" i="15"/>
  <c r="AP46" i="15"/>
  <c r="AP30" i="15"/>
  <c r="AP14" i="15"/>
  <c r="AT14" i="15" s="1"/>
  <c r="AR33" i="15"/>
  <c r="AF53" i="15"/>
  <c r="AF45" i="15"/>
  <c r="AF37" i="15"/>
  <c r="AF29" i="15"/>
  <c r="AF21" i="15"/>
  <c r="AP45" i="15"/>
  <c r="AF52" i="15"/>
  <c r="AF44" i="15"/>
  <c r="AF36" i="15"/>
  <c r="AF28" i="15"/>
  <c r="AF20" i="15"/>
  <c r="AP44" i="15"/>
  <c r="AP36" i="15"/>
  <c r="AP12" i="15"/>
  <c r="AT12" i="15" s="1"/>
  <c r="AF51" i="15"/>
  <c r="AF43" i="15"/>
  <c r="AF35" i="15"/>
  <c r="AF27" i="15"/>
  <c r="AF19" i="15"/>
  <c r="AF50" i="15"/>
  <c r="AF42" i="15"/>
  <c r="AF34" i="15"/>
  <c r="AF26" i="15"/>
  <c r="AF18" i="15"/>
  <c r="AF49" i="15"/>
  <c r="AF41" i="15"/>
  <c r="AF33" i="15"/>
  <c r="AF25" i="15"/>
  <c r="AF17" i="15"/>
  <c r="AP6" i="15"/>
  <c r="AT6" i="15" s="1"/>
  <c r="AP5" i="15"/>
  <c r="AT5" i="15" s="1"/>
  <c r="AP9" i="15"/>
  <c r="AT9" i="15" s="1"/>
  <c r="AP8" i="15"/>
  <c r="AT8" i="15" s="1"/>
  <c r="AP7" i="15"/>
  <c r="AT7" i="15" s="1"/>
  <c r="P98" i="15"/>
  <c r="T98" i="15"/>
  <c r="X98" i="15"/>
  <c r="AB98" i="15"/>
  <c r="Q98" i="15"/>
  <c r="U98" i="15"/>
  <c r="Y98" i="15"/>
  <c r="AC98" i="15"/>
  <c r="AG98" i="15"/>
  <c r="R98" i="15"/>
  <c r="V98" i="15"/>
  <c r="Z98" i="15"/>
  <c r="AD98" i="15"/>
  <c r="AH98" i="15"/>
  <c r="S98" i="15"/>
  <c r="W98" i="15"/>
  <c r="AA98" i="15"/>
  <c r="AE98" i="15"/>
  <c r="AI98" i="15"/>
  <c r="P94" i="15"/>
  <c r="T94" i="15"/>
  <c r="X94" i="15"/>
  <c r="AB94" i="15"/>
  <c r="Q94" i="15"/>
  <c r="U94" i="15"/>
  <c r="Y94" i="15"/>
  <c r="AC94" i="15"/>
  <c r="AG94" i="15"/>
  <c r="R94" i="15"/>
  <c r="V94" i="15"/>
  <c r="Z94" i="15"/>
  <c r="AD94" i="15"/>
  <c r="AH94" i="15"/>
  <c r="S94" i="15"/>
  <c r="W94" i="15"/>
  <c r="AA94" i="15"/>
  <c r="AE94" i="15"/>
  <c r="AI94" i="15"/>
  <c r="M90" i="15"/>
  <c r="P90" i="15"/>
  <c r="T90" i="15"/>
  <c r="X90" i="15"/>
  <c r="AB90" i="15"/>
  <c r="Q90" i="15"/>
  <c r="U90" i="15"/>
  <c r="Y90" i="15"/>
  <c r="AC90" i="15"/>
  <c r="AG90" i="15"/>
  <c r="R90" i="15"/>
  <c r="V90" i="15"/>
  <c r="Z90" i="15"/>
  <c r="AD90" i="15"/>
  <c r="AH90" i="15"/>
  <c r="S90" i="15"/>
  <c r="W90" i="15"/>
  <c r="AA90" i="15"/>
  <c r="AE90" i="15"/>
  <c r="AI90" i="15"/>
  <c r="L86" i="15"/>
  <c r="P86" i="15"/>
  <c r="T86" i="15"/>
  <c r="X86" i="15"/>
  <c r="AB86" i="15"/>
  <c r="Q86" i="15"/>
  <c r="U86" i="15"/>
  <c r="Y86" i="15"/>
  <c r="AC86" i="15"/>
  <c r="AG86" i="15"/>
  <c r="R86" i="15"/>
  <c r="V86" i="15"/>
  <c r="Z86" i="15"/>
  <c r="AD86" i="15"/>
  <c r="AH86" i="15"/>
  <c r="S86" i="15"/>
  <c r="W86" i="15"/>
  <c r="AA86" i="15"/>
  <c r="AE86" i="15"/>
  <c r="AI86" i="15"/>
  <c r="M82" i="15"/>
  <c r="P82" i="15"/>
  <c r="T82" i="15"/>
  <c r="X82" i="15"/>
  <c r="AB82" i="15"/>
  <c r="Q82" i="15"/>
  <c r="U82" i="15"/>
  <c r="Y82" i="15"/>
  <c r="AC82" i="15"/>
  <c r="AG82" i="15"/>
  <c r="R82" i="15"/>
  <c r="V82" i="15"/>
  <c r="Z82" i="15"/>
  <c r="AD82" i="15"/>
  <c r="AH82" i="15"/>
  <c r="S82" i="15"/>
  <c r="W82" i="15"/>
  <c r="AA82" i="15"/>
  <c r="AE82" i="15"/>
  <c r="AI82" i="15"/>
  <c r="P78" i="15"/>
  <c r="T78" i="15"/>
  <c r="X78" i="15"/>
  <c r="AB78" i="15"/>
  <c r="Q78" i="15"/>
  <c r="U78" i="15"/>
  <c r="Y78" i="15"/>
  <c r="AC78" i="15"/>
  <c r="AG78" i="15"/>
  <c r="R78" i="15"/>
  <c r="V78" i="15"/>
  <c r="Z78" i="15"/>
  <c r="AD78" i="15"/>
  <c r="AH78" i="15"/>
  <c r="S78" i="15"/>
  <c r="W78" i="15"/>
  <c r="AA78" i="15"/>
  <c r="AE78" i="15"/>
  <c r="AI78" i="15"/>
  <c r="M74" i="15"/>
  <c r="P74" i="15"/>
  <c r="T74" i="15"/>
  <c r="X74" i="15"/>
  <c r="AB74" i="15"/>
  <c r="Q74" i="15"/>
  <c r="U74" i="15"/>
  <c r="Y74" i="15"/>
  <c r="AC74" i="15"/>
  <c r="AG74" i="15"/>
  <c r="R74" i="15"/>
  <c r="V74" i="15"/>
  <c r="Z74" i="15"/>
  <c r="AD74" i="15"/>
  <c r="AH74" i="15"/>
  <c r="S74" i="15"/>
  <c r="W74" i="15"/>
  <c r="AA74" i="15"/>
  <c r="AE74" i="15"/>
  <c r="AI74" i="15"/>
  <c r="L70" i="15"/>
  <c r="Q70" i="15"/>
  <c r="U70" i="15"/>
  <c r="Y70" i="15"/>
  <c r="AC70" i="15"/>
  <c r="R70" i="15"/>
  <c r="V70" i="15"/>
  <c r="Z70" i="15"/>
  <c r="AD70" i="15"/>
  <c r="P70" i="15"/>
  <c r="T70" i="15"/>
  <c r="X70" i="15"/>
  <c r="AB70" i="15"/>
  <c r="S70" i="15"/>
  <c r="W70" i="15"/>
  <c r="AG70" i="15"/>
  <c r="AA70" i="15"/>
  <c r="AH70" i="15"/>
  <c r="AE70" i="15"/>
  <c r="AI70" i="15"/>
  <c r="Q66" i="15"/>
  <c r="U66" i="15"/>
  <c r="Y66" i="15"/>
  <c r="AC66" i="15"/>
  <c r="AG66" i="15"/>
  <c r="R66" i="15"/>
  <c r="V66" i="15"/>
  <c r="Z66" i="15"/>
  <c r="AD66" i="15"/>
  <c r="AH66" i="15"/>
  <c r="S66" i="15"/>
  <c r="W66" i="15"/>
  <c r="AA66" i="15"/>
  <c r="AE66" i="15"/>
  <c r="AI66" i="15"/>
  <c r="P66" i="15"/>
  <c r="T66" i="15"/>
  <c r="X66" i="15"/>
  <c r="AB66" i="15"/>
  <c r="Q62" i="15"/>
  <c r="U62" i="15"/>
  <c r="Y62" i="15"/>
  <c r="AC62" i="15"/>
  <c r="AG62" i="15"/>
  <c r="R62" i="15"/>
  <c r="V62" i="15"/>
  <c r="Z62" i="15"/>
  <c r="AD62" i="15"/>
  <c r="AH62" i="15"/>
  <c r="S62" i="15"/>
  <c r="W62" i="15"/>
  <c r="AA62" i="15"/>
  <c r="AE62" i="15"/>
  <c r="AI62" i="15"/>
  <c r="P62" i="15"/>
  <c r="T62" i="15"/>
  <c r="X62" i="15"/>
  <c r="AB62" i="15"/>
  <c r="M58" i="15"/>
  <c r="Q58" i="15"/>
  <c r="U58" i="15"/>
  <c r="Y58" i="15"/>
  <c r="AC58" i="15"/>
  <c r="AG58" i="15"/>
  <c r="R58" i="15"/>
  <c r="V58" i="15"/>
  <c r="Z58" i="15"/>
  <c r="AD58" i="15"/>
  <c r="AH58" i="15"/>
  <c r="S58" i="15"/>
  <c r="W58" i="15"/>
  <c r="AA58" i="15"/>
  <c r="AE58" i="15"/>
  <c r="AI58" i="15"/>
  <c r="P58" i="15"/>
  <c r="T58" i="15"/>
  <c r="X58" i="15"/>
  <c r="AB58" i="15"/>
  <c r="L54" i="15"/>
  <c r="Q54" i="15"/>
  <c r="U54" i="15"/>
  <c r="Y54" i="15"/>
  <c r="AC54" i="15"/>
  <c r="AG54" i="15"/>
  <c r="R54" i="15"/>
  <c r="V54" i="15"/>
  <c r="Z54" i="15"/>
  <c r="AD54" i="15"/>
  <c r="AH54" i="15"/>
  <c r="S54" i="15"/>
  <c r="W54" i="15"/>
  <c r="AA54" i="15"/>
  <c r="AE54" i="15"/>
  <c r="AI54" i="15"/>
  <c r="P54" i="15"/>
  <c r="T54" i="15"/>
  <c r="X54" i="15"/>
  <c r="AB54" i="15"/>
  <c r="R50" i="15"/>
  <c r="V50" i="15"/>
  <c r="Z50" i="15"/>
  <c r="AD50" i="15"/>
  <c r="AH50" i="15"/>
  <c r="S50" i="15"/>
  <c r="W50" i="15"/>
  <c r="AA50" i="15"/>
  <c r="AE50" i="15"/>
  <c r="AI50" i="15"/>
  <c r="P50" i="15"/>
  <c r="T50" i="15"/>
  <c r="X50" i="15"/>
  <c r="AB50" i="15"/>
  <c r="Q50" i="15"/>
  <c r="U50" i="15"/>
  <c r="Y50" i="15"/>
  <c r="AC50" i="15"/>
  <c r="AG50" i="15"/>
  <c r="J46" i="15"/>
  <c r="AU46" i="15" s="1"/>
  <c r="R46" i="15"/>
  <c r="V46" i="15"/>
  <c r="Z46" i="15"/>
  <c r="AD46" i="15"/>
  <c r="AH46" i="15"/>
  <c r="S46" i="15"/>
  <c r="W46" i="15"/>
  <c r="AA46" i="15"/>
  <c r="AE46" i="15"/>
  <c r="AI46" i="15"/>
  <c r="P46" i="15"/>
  <c r="T46" i="15"/>
  <c r="X46" i="15"/>
  <c r="AB46" i="15"/>
  <c r="Q46" i="15"/>
  <c r="U46" i="15"/>
  <c r="Y46" i="15"/>
  <c r="AC46" i="15"/>
  <c r="AG46" i="15"/>
  <c r="M42" i="15"/>
  <c r="R42" i="15"/>
  <c r="V42" i="15"/>
  <c r="Z42" i="15"/>
  <c r="AD42" i="15"/>
  <c r="AH42" i="15"/>
  <c r="S42" i="15"/>
  <c r="W42" i="15"/>
  <c r="AA42" i="15"/>
  <c r="AE42" i="15"/>
  <c r="AI42" i="15"/>
  <c r="P42" i="15"/>
  <c r="T42" i="15"/>
  <c r="X42" i="15"/>
  <c r="AB42" i="15"/>
  <c r="Q42" i="15"/>
  <c r="U42" i="15"/>
  <c r="Y42" i="15"/>
  <c r="AC42" i="15"/>
  <c r="AG42" i="15"/>
  <c r="J38" i="15"/>
  <c r="AU38" i="15" s="1"/>
  <c r="R38" i="15"/>
  <c r="V38" i="15"/>
  <c r="Z38" i="15"/>
  <c r="AD38" i="15"/>
  <c r="AH38" i="15"/>
  <c r="S38" i="15"/>
  <c r="W38" i="15"/>
  <c r="AA38" i="15"/>
  <c r="AE38" i="15"/>
  <c r="AI38" i="15"/>
  <c r="P38" i="15"/>
  <c r="T38" i="15"/>
  <c r="X38" i="15"/>
  <c r="AB38" i="15"/>
  <c r="Q38" i="15"/>
  <c r="U38" i="15"/>
  <c r="Y38" i="15"/>
  <c r="AC38" i="15"/>
  <c r="AG38" i="15"/>
  <c r="Q34" i="15"/>
  <c r="U34" i="15"/>
  <c r="Y34" i="15"/>
  <c r="AC34" i="15"/>
  <c r="AG34" i="15"/>
  <c r="R34" i="15"/>
  <c r="V34" i="15"/>
  <c r="Z34" i="15"/>
  <c r="AD34" i="15"/>
  <c r="AH34" i="15"/>
  <c r="S34" i="15"/>
  <c r="W34" i="15"/>
  <c r="AA34" i="15"/>
  <c r="AE34" i="15"/>
  <c r="AI34" i="15"/>
  <c r="P34" i="15"/>
  <c r="T34" i="15"/>
  <c r="X34" i="15"/>
  <c r="AB34" i="15"/>
  <c r="Q30" i="15"/>
  <c r="U30" i="15"/>
  <c r="Y30" i="15"/>
  <c r="AC30" i="15"/>
  <c r="AG30" i="15"/>
  <c r="R30" i="15"/>
  <c r="V30" i="15"/>
  <c r="Z30" i="15"/>
  <c r="AD30" i="15"/>
  <c r="AH30" i="15"/>
  <c r="S30" i="15"/>
  <c r="W30" i="15"/>
  <c r="AA30" i="15"/>
  <c r="AE30" i="15"/>
  <c r="AI30" i="15"/>
  <c r="P30" i="15"/>
  <c r="T30" i="15"/>
  <c r="X30" i="15"/>
  <c r="AB30" i="15"/>
  <c r="M26" i="15"/>
  <c r="Q26" i="15"/>
  <c r="U26" i="15"/>
  <c r="Y26" i="15"/>
  <c r="AC26" i="15"/>
  <c r="AG26" i="15"/>
  <c r="R26" i="15"/>
  <c r="V26" i="15"/>
  <c r="Z26" i="15"/>
  <c r="AD26" i="15"/>
  <c r="AH26" i="15"/>
  <c r="S26" i="15"/>
  <c r="W26" i="15"/>
  <c r="AA26" i="15"/>
  <c r="AE26" i="15"/>
  <c r="AI26" i="15"/>
  <c r="P26" i="15"/>
  <c r="T26" i="15"/>
  <c r="X26" i="15"/>
  <c r="AB26" i="15"/>
  <c r="J22" i="15"/>
  <c r="Q22" i="15"/>
  <c r="U22" i="15"/>
  <c r="Y22" i="15"/>
  <c r="AC22" i="15"/>
  <c r="AG22" i="15"/>
  <c r="R22" i="15"/>
  <c r="V22" i="15"/>
  <c r="Z22" i="15"/>
  <c r="AD22" i="15"/>
  <c r="AH22" i="15"/>
  <c r="S22" i="15"/>
  <c r="W22" i="15"/>
  <c r="AA22" i="15"/>
  <c r="AE22" i="15"/>
  <c r="AI22" i="15"/>
  <c r="P22" i="15"/>
  <c r="T22" i="15"/>
  <c r="X22" i="15"/>
  <c r="AB22" i="15"/>
  <c r="O18" i="15"/>
  <c r="R18" i="15"/>
  <c r="V18" i="15"/>
  <c r="Z18" i="15"/>
  <c r="AD18" i="15"/>
  <c r="AH18" i="15"/>
  <c r="P18" i="15"/>
  <c r="T18" i="15"/>
  <c r="X18" i="15"/>
  <c r="AB18" i="15"/>
  <c r="S18" i="15"/>
  <c r="AA18" i="15"/>
  <c r="AI18" i="15"/>
  <c r="U18" i="15"/>
  <c r="AC18" i="15"/>
  <c r="W18" i="15"/>
  <c r="AE18" i="15"/>
  <c r="Q18" i="15"/>
  <c r="Y18" i="15"/>
  <c r="AG18" i="15"/>
  <c r="Q14" i="15"/>
  <c r="U14" i="15"/>
  <c r="Y14" i="15"/>
  <c r="AC14" i="15"/>
  <c r="AG14" i="15"/>
  <c r="R14" i="15"/>
  <c r="V14" i="15"/>
  <c r="Z14" i="15"/>
  <c r="AD14" i="15"/>
  <c r="AH14" i="15"/>
  <c r="S14" i="15"/>
  <c r="W14" i="15"/>
  <c r="AA14" i="15"/>
  <c r="AE14" i="15"/>
  <c r="AI14" i="15"/>
  <c r="P14" i="15"/>
  <c r="T14" i="15"/>
  <c r="X14" i="15"/>
  <c r="AB14" i="15"/>
  <c r="M10" i="15"/>
  <c r="Q10" i="15"/>
  <c r="U10" i="15"/>
  <c r="Y10" i="15"/>
  <c r="AC10" i="15"/>
  <c r="AG10" i="15"/>
  <c r="R10" i="15"/>
  <c r="V10" i="15"/>
  <c r="Z10" i="15"/>
  <c r="AD10" i="15"/>
  <c r="AH10" i="15"/>
  <c r="S10" i="15"/>
  <c r="W10" i="15"/>
  <c r="AA10" i="15"/>
  <c r="AE10" i="15"/>
  <c r="AI10" i="15"/>
  <c r="P10" i="15"/>
  <c r="T10" i="15"/>
  <c r="X10" i="15"/>
  <c r="AB10" i="15"/>
  <c r="M6" i="15"/>
  <c r="Q6" i="15"/>
  <c r="U6" i="15"/>
  <c r="Y6" i="15"/>
  <c r="AC6" i="15"/>
  <c r="AG6" i="15"/>
  <c r="R6" i="15"/>
  <c r="V6" i="15"/>
  <c r="Z6" i="15"/>
  <c r="AD6" i="15"/>
  <c r="AH6" i="15"/>
  <c r="S6" i="15"/>
  <c r="W6" i="15"/>
  <c r="AA6" i="15"/>
  <c r="AE6" i="15"/>
  <c r="AI6" i="15"/>
  <c r="P6" i="15"/>
  <c r="T6" i="15"/>
  <c r="X6" i="15"/>
  <c r="AB6" i="15"/>
  <c r="P97" i="15"/>
  <c r="T97" i="15"/>
  <c r="X97" i="15"/>
  <c r="AB97" i="15"/>
  <c r="Q97" i="15"/>
  <c r="U97" i="15"/>
  <c r="Y97" i="15"/>
  <c r="AC97" i="15"/>
  <c r="AG97" i="15"/>
  <c r="R97" i="15"/>
  <c r="V97" i="15"/>
  <c r="Z97" i="15"/>
  <c r="AD97" i="15"/>
  <c r="AH97" i="15"/>
  <c r="S97" i="15"/>
  <c r="W97" i="15"/>
  <c r="AA97" i="15"/>
  <c r="AE97" i="15"/>
  <c r="AI97" i="15"/>
  <c r="P93" i="15"/>
  <c r="T93" i="15"/>
  <c r="X93" i="15"/>
  <c r="AB93" i="15"/>
  <c r="Q93" i="15"/>
  <c r="U93" i="15"/>
  <c r="Y93" i="15"/>
  <c r="AC93" i="15"/>
  <c r="AG93" i="15"/>
  <c r="R93" i="15"/>
  <c r="V93" i="15"/>
  <c r="Z93" i="15"/>
  <c r="AD93" i="15"/>
  <c r="AH93" i="15"/>
  <c r="S93" i="15"/>
  <c r="W93" i="15"/>
  <c r="AA93" i="15"/>
  <c r="AE93" i="15"/>
  <c r="AI93" i="15"/>
  <c r="O89" i="15"/>
  <c r="P89" i="15"/>
  <c r="T89" i="15"/>
  <c r="X89" i="15"/>
  <c r="AB89" i="15"/>
  <c r="Q89" i="15"/>
  <c r="U89" i="15"/>
  <c r="Y89" i="15"/>
  <c r="AC89" i="15"/>
  <c r="AG89" i="15"/>
  <c r="R89" i="15"/>
  <c r="V89" i="15"/>
  <c r="Z89" i="15"/>
  <c r="AD89" i="15"/>
  <c r="AH89" i="15"/>
  <c r="S89" i="15"/>
  <c r="W89" i="15"/>
  <c r="AA89" i="15"/>
  <c r="AE89" i="15"/>
  <c r="AI89" i="15"/>
  <c r="M85" i="15"/>
  <c r="P85" i="15"/>
  <c r="T85" i="15"/>
  <c r="X85" i="15"/>
  <c r="AB85" i="15"/>
  <c r="Q85" i="15"/>
  <c r="U85" i="15"/>
  <c r="Y85" i="15"/>
  <c r="AC85" i="15"/>
  <c r="AG85" i="15"/>
  <c r="R85" i="15"/>
  <c r="V85" i="15"/>
  <c r="Z85" i="15"/>
  <c r="AD85" i="15"/>
  <c r="AH85" i="15"/>
  <c r="S85" i="15"/>
  <c r="W85" i="15"/>
  <c r="AA85" i="15"/>
  <c r="AE85" i="15"/>
  <c r="AI85" i="15"/>
  <c r="P81" i="15"/>
  <c r="T81" i="15"/>
  <c r="X81" i="15"/>
  <c r="AB81" i="15"/>
  <c r="Q81" i="15"/>
  <c r="U81" i="15"/>
  <c r="Y81" i="15"/>
  <c r="AC81" i="15"/>
  <c r="AG81" i="15"/>
  <c r="R81" i="15"/>
  <c r="V81" i="15"/>
  <c r="Z81" i="15"/>
  <c r="AD81" i="15"/>
  <c r="AH81" i="15"/>
  <c r="S81" i="15"/>
  <c r="W81" i="15"/>
  <c r="AA81" i="15"/>
  <c r="AE81" i="15"/>
  <c r="AI81" i="15"/>
  <c r="P77" i="15"/>
  <c r="T77" i="15"/>
  <c r="X77" i="15"/>
  <c r="AB77" i="15"/>
  <c r="Q77" i="15"/>
  <c r="U77" i="15"/>
  <c r="Y77" i="15"/>
  <c r="AC77" i="15"/>
  <c r="AG77" i="15"/>
  <c r="R77" i="15"/>
  <c r="V77" i="15"/>
  <c r="Z77" i="15"/>
  <c r="AD77" i="15"/>
  <c r="AH77" i="15"/>
  <c r="S77" i="15"/>
  <c r="W77" i="15"/>
  <c r="AA77" i="15"/>
  <c r="AE77" i="15"/>
  <c r="AI77" i="15"/>
  <c r="O73" i="15"/>
  <c r="P73" i="15"/>
  <c r="T73" i="15"/>
  <c r="X73" i="15"/>
  <c r="AB73" i="15"/>
  <c r="Q73" i="15"/>
  <c r="U73" i="15"/>
  <c r="Y73" i="15"/>
  <c r="AC73" i="15"/>
  <c r="AG73" i="15"/>
  <c r="R73" i="15"/>
  <c r="V73" i="15"/>
  <c r="Z73" i="15"/>
  <c r="AD73" i="15"/>
  <c r="AH73" i="15"/>
  <c r="S73" i="15"/>
  <c r="W73" i="15"/>
  <c r="AA73" i="15"/>
  <c r="AE73" i="15"/>
  <c r="AI73" i="15"/>
  <c r="M69" i="15"/>
  <c r="Q69" i="15"/>
  <c r="U69" i="15"/>
  <c r="Y69" i="15"/>
  <c r="AC69" i="15"/>
  <c r="AG69" i="15"/>
  <c r="R69" i="15"/>
  <c r="V69" i="15"/>
  <c r="Z69" i="15"/>
  <c r="AD69" i="15"/>
  <c r="AH69" i="15"/>
  <c r="S69" i="15"/>
  <c r="W69" i="15"/>
  <c r="AA69" i="15"/>
  <c r="AE69" i="15"/>
  <c r="P69" i="15"/>
  <c r="T69" i="15"/>
  <c r="X69" i="15"/>
  <c r="AB69" i="15"/>
  <c r="AI69" i="15"/>
  <c r="Q65" i="15"/>
  <c r="U65" i="15"/>
  <c r="Y65" i="15"/>
  <c r="AC65" i="15"/>
  <c r="AG65" i="15"/>
  <c r="R65" i="15"/>
  <c r="V65" i="15"/>
  <c r="Z65" i="15"/>
  <c r="AD65" i="15"/>
  <c r="AH65" i="15"/>
  <c r="S65" i="15"/>
  <c r="W65" i="15"/>
  <c r="AA65" i="15"/>
  <c r="AE65" i="15"/>
  <c r="AI65" i="15"/>
  <c r="P65" i="15"/>
  <c r="T65" i="15"/>
  <c r="X65" i="15"/>
  <c r="AB65" i="15"/>
  <c r="Q61" i="15"/>
  <c r="U61" i="15"/>
  <c r="Y61" i="15"/>
  <c r="AC61" i="15"/>
  <c r="AG61" i="15"/>
  <c r="R61" i="15"/>
  <c r="V61" i="15"/>
  <c r="Z61" i="15"/>
  <c r="AD61" i="15"/>
  <c r="AH61" i="15"/>
  <c r="S61" i="15"/>
  <c r="W61" i="15"/>
  <c r="AA61" i="15"/>
  <c r="AE61" i="15"/>
  <c r="AI61" i="15"/>
  <c r="P61" i="15"/>
  <c r="T61" i="15"/>
  <c r="X61" i="15"/>
  <c r="AB61" i="15"/>
  <c r="O57" i="15"/>
  <c r="Q57" i="15"/>
  <c r="U57" i="15"/>
  <c r="Y57" i="15"/>
  <c r="AC57" i="15"/>
  <c r="AG57" i="15"/>
  <c r="R57" i="15"/>
  <c r="V57" i="15"/>
  <c r="Z57" i="15"/>
  <c r="AD57" i="15"/>
  <c r="AH57" i="15"/>
  <c r="S57" i="15"/>
  <c r="W57" i="15"/>
  <c r="AA57" i="15"/>
  <c r="AE57" i="15"/>
  <c r="AI57" i="15"/>
  <c r="P57" i="15"/>
  <c r="T57" i="15"/>
  <c r="X57" i="15"/>
  <c r="AB57" i="15"/>
  <c r="M53" i="15"/>
  <c r="R53" i="15"/>
  <c r="V53" i="15"/>
  <c r="P53" i="15"/>
  <c r="T53" i="15"/>
  <c r="X53" i="15"/>
  <c r="Q53" i="15"/>
  <c r="Y53" i="15"/>
  <c r="AC53" i="15"/>
  <c r="AG53" i="15"/>
  <c r="S53" i="15"/>
  <c r="Z53" i="15"/>
  <c r="AD53" i="15"/>
  <c r="AH53" i="15"/>
  <c r="U53" i="15"/>
  <c r="AA53" i="15"/>
  <c r="AE53" i="15"/>
  <c r="AI53" i="15"/>
  <c r="W53" i="15"/>
  <c r="AB53" i="15"/>
  <c r="R49" i="15"/>
  <c r="V49" i="15"/>
  <c r="Z49" i="15"/>
  <c r="AD49" i="15"/>
  <c r="AH49" i="15"/>
  <c r="S49" i="15"/>
  <c r="W49" i="15"/>
  <c r="AA49" i="15"/>
  <c r="AE49" i="15"/>
  <c r="AI49" i="15"/>
  <c r="P49" i="15"/>
  <c r="T49" i="15"/>
  <c r="X49" i="15"/>
  <c r="AB49" i="15"/>
  <c r="Q49" i="15"/>
  <c r="U49" i="15"/>
  <c r="Y49" i="15"/>
  <c r="AC49" i="15"/>
  <c r="AG49" i="15"/>
  <c r="R45" i="15"/>
  <c r="V45" i="15"/>
  <c r="Z45" i="15"/>
  <c r="AD45" i="15"/>
  <c r="AH45" i="15"/>
  <c r="S45" i="15"/>
  <c r="W45" i="15"/>
  <c r="AA45" i="15"/>
  <c r="AE45" i="15"/>
  <c r="AI45" i="15"/>
  <c r="P45" i="15"/>
  <c r="T45" i="15"/>
  <c r="X45" i="15"/>
  <c r="AB45" i="15"/>
  <c r="Q45" i="15"/>
  <c r="U45" i="15"/>
  <c r="Y45" i="15"/>
  <c r="AC45" i="15"/>
  <c r="AG45" i="15"/>
  <c r="O41" i="15"/>
  <c r="R41" i="15"/>
  <c r="V41" i="15"/>
  <c r="Z41" i="15"/>
  <c r="AD41" i="15"/>
  <c r="AH41" i="15"/>
  <c r="S41" i="15"/>
  <c r="W41" i="15"/>
  <c r="AA41" i="15"/>
  <c r="AE41" i="15"/>
  <c r="AI41" i="15"/>
  <c r="P41" i="15"/>
  <c r="T41" i="15"/>
  <c r="X41" i="15"/>
  <c r="AB41" i="15"/>
  <c r="Q41" i="15"/>
  <c r="U41" i="15"/>
  <c r="Y41" i="15"/>
  <c r="AC41" i="15"/>
  <c r="AG41" i="15"/>
  <c r="M37" i="15"/>
  <c r="R37" i="15"/>
  <c r="V37" i="15"/>
  <c r="Z37" i="15"/>
  <c r="AD37" i="15"/>
  <c r="AH37" i="15"/>
  <c r="S37" i="15"/>
  <c r="W37" i="15"/>
  <c r="AA37" i="15"/>
  <c r="AE37" i="15"/>
  <c r="AI37" i="15"/>
  <c r="P37" i="15"/>
  <c r="T37" i="15"/>
  <c r="X37" i="15"/>
  <c r="AB37" i="15"/>
  <c r="Q37" i="15"/>
  <c r="U37" i="15"/>
  <c r="Y37" i="15"/>
  <c r="AC37" i="15"/>
  <c r="AG37" i="15"/>
  <c r="Q33" i="15"/>
  <c r="U33" i="15"/>
  <c r="Y33" i="15"/>
  <c r="AC33" i="15"/>
  <c r="AG33" i="15"/>
  <c r="R33" i="15"/>
  <c r="V33" i="15"/>
  <c r="Z33" i="15"/>
  <c r="AD33" i="15"/>
  <c r="AH33" i="15"/>
  <c r="S33" i="15"/>
  <c r="W33" i="15"/>
  <c r="AA33" i="15"/>
  <c r="AE33" i="15"/>
  <c r="AI33" i="15"/>
  <c r="P33" i="15"/>
  <c r="T33" i="15"/>
  <c r="X33" i="15"/>
  <c r="AB33" i="15"/>
  <c r="Q29" i="15"/>
  <c r="U29" i="15"/>
  <c r="Y29" i="15"/>
  <c r="AC29" i="15"/>
  <c r="AG29" i="15"/>
  <c r="R29" i="15"/>
  <c r="V29" i="15"/>
  <c r="Z29" i="15"/>
  <c r="AD29" i="15"/>
  <c r="AH29" i="15"/>
  <c r="S29" i="15"/>
  <c r="W29" i="15"/>
  <c r="AA29" i="15"/>
  <c r="AE29" i="15"/>
  <c r="AI29" i="15"/>
  <c r="P29" i="15"/>
  <c r="T29" i="15"/>
  <c r="X29" i="15"/>
  <c r="AB29" i="15"/>
  <c r="O25" i="15"/>
  <c r="Q25" i="15"/>
  <c r="U25" i="15"/>
  <c r="Y25" i="15"/>
  <c r="AC25" i="15"/>
  <c r="AG25" i="15"/>
  <c r="R25" i="15"/>
  <c r="V25" i="15"/>
  <c r="Z25" i="15"/>
  <c r="AD25" i="15"/>
  <c r="AH25" i="15"/>
  <c r="S25" i="15"/>
  <c r="W25" i="15"/>
  <c r="AA25" i="15"/>
  <c r="AE25" i="15"/>
  <c r="AI25" i="15"/>
  <c r="P25" i="15"/>
  <c r="T25" i="15"/>
  <c r="X25" i="15"/>
  <c r="AB25" i="15"/>
  <c r="M21" i="15"/>
  <c r="R21" i="15"/>
  <c r="V21" i="15"/>
  <c r="Z21" i="15"/>
  <c r="AD21" i="15"/>
  <c r="AH21" i="15"/>
  <c r="P21" i="15"/>
  <c r="T21" i="15"/>
  <c r="X21" i="15"/>
  <c r="AB21" i="15"/>
  <c r="W21" i="15"/>
  <c r="AE21" i="15"/>
  <c r="Q21" i="15"/>
  <c r="Y21" i="15"/>
  <c r="AG21" i="15"/>
  <c r="S21" i="15"/>
  <c r="AA21" i="15"/>
  <c r="AI21" i="15"/>
  <c r="U21" i="15"/>
  <c r="AC21" i="15"/>
  <c r="Q17" i="15"/>
  <c r="U17" i="15"/>
  <c r="Y17" i="15"/>
  <c r="R17" i="15"/>
  <c r="V17" i="15"/>
  <c r="Z17" i="15"/>
  <c r="AD17" i="15"/>
  <c r="AH17" i="15"/>
  <c r="S17" i="15"/>
  <c r="W17" i="15"/>
  <c r="AA17" i="15"/>
  <c r="P17" i="15"/>
  <c r="T17" i="15"/>
  <c r="X17" i="15"/>
  <c r="AB17" i="15"/>
  <c r="AE17" i="15"/>
  <c r="AG17" i="15"/>
  <c r="AI17" i="15"/>
  <c r="AC17" i="15"/>
  <c r="Q13" i="15"/>
  <c r="U13" i="15"/>
  <c r="Y13" i="15"/>
  <c r="AC13" i="15"/>
  <c r="AG13" i="15"/>
  <c r="R13" i="15"/>
  <c r="V13" i="15"/>
  <c r="Z13" i="15"/>
  <c r="AD13" i="15"/>
  <c r="AH13" i="15"/>
  <c r="S13" i="15"/>
  <c r="W13" i="15"/>
  <c r="AA13" i="15"/>
  <c r="AE13" i="15"/>
  <c r="AI13" i="15"/>
  <c r="P13" i="15"/>
  <c r="T13" i="15"/>
  <c r="X13" i="15"/>
  <c r="AB13" i="15"/>
  <c r="Q9" i="15"/>
  <c r="U9" i="15"/>
  <c r="Y9" i="15"/>
  <c r="AC9" i="15"/>
  <c r="AG9" i="15"/>
  <c r="R9" i="15"/>
  <c r="V9" i="15"/>
  <c r="Z9" i="15"/>
  <c r="AD9" i="15"/>
  <c r="AH9" i="15"/>
  <c r="S9" i="15"/>
  <c r="W9" i="15"/>
  <c r="AA9" i="15"/>
  <c r="AE9" i="15"/>
  <c r="AI9" i="15"/>
  <c r="P9" i="15"/>
  <c r="T9" i="15"/>
  <c r="X9" i="15"/>
  <c r="AB9" i="15"/>
  <c r="Q5" i="15"/>
  <c r="U5" i="15"/>
  <c r="Y5" i="15"/>
  <c r="AC5" i="15"/>
  <c r="AG5" i="15"/>
  <c r="R5" i="15"/>
  <c r="V5" i="15"/>
  <c r="Z5" i="15"/>
  <c r="AD5" i="15"/>
  <c r="AH5" i="15"/>
  <c r="S5" i="15"/>
  <c r="W5" i="15"/>
  <c r="AA5" i="15"/>
  <c r="AE5" i="15"/>
  <c r="AI5" i="15"/>
  <c r="P5" i="15"/>
  <c r="T5" i="15"/>
  <c r="X5" i="15"/>
  <c r="AB5" i="15"/>
  <c r="N100" i="15"/>
  <c r="P100" i="15"/>
  <c r="T100" i="15"/>
  <c r="X100" i="15"/>
  <c r="AB100" i="15"/>
  <c r="Q100" i="15"/>
  <c r="U100" i="15"/>
  <c r="Y100" i="15"/>
  <c r="AC100" i="15"/>
  <c r="AG100" i="15"/>
  <c r="R100" i="15"/>
  <c r="V100" i="15"/>
  <c r="Z100" i="15"/>
  <c r="AD100" i="15"/>
  <c r="AH100" i="15"/>
  <c r="S100" i="15"/>
  <c r="W100" i="15"/>
  <c r="AA100" i="15"/>
  <c r="AE100" i="15"/>
  <c r="AI100" i="15"/>
  <c r="P96" i="15"/>
  <c r="T96" i="15"/>
  <c r="X96" i="15"/>
  <c r="AB96" i="15"/>
  <c r="Q96" i="15"/>
  <c r="U96" i="15"/>
  <c r="Y96" i="15"/>
  <c r="AC96" i="15"/>
  <c r="AG96" i="15"/>
  <c r="R96" i="15"/>
  <c r="V96" i="15"/>
  <c r="Z96" i="15"/>
  <c r="AD96" i="15"/>
  <c r="AH96" i="15"/>
  <c r="S96" i="15"/>
  <c r="W96" i="15"/>
  <c r="AA96" i="15"/>
  <c r="AE96" i="15"/>
  <c r="AI96" i="15"/>
  <c r="P92" i="15"/>
  <c r="T92" i="15"/>
  <c r="X92" i="15"/>
  <c r="AB92" i="15"/>
  <c r="Q92" i="15"/>
  <c r="U92" i="15"/>
  <c r="Y92" i="15"/>
  <c r="AC92" i="15"/>
  <c r="AG92" i="15"/>
  <c r="R92" i="15"/>
  <c r="V92" i="15"/>
  <c r="Z92" i="15"/>
  <c r="AD92" i="15"/>
  <c r="AH92" i="15"/>
  <c r="S92" i="15"/>
  <c r="W92" i="15"/>
  <c r="AA92" i="15"/>
  <c r="AE92" i="15"/>
  <c r="AI92" i="15"/>
  <c r="K88" i="15"/>
  <c r="P88" i="15"/>
  <c r="T88" i="15"/>
  <c r="X88" i="15"/>
  <c r="AB88" i="15"/>
  <c r="Q88" i="15"/>
  <c r="U88" i="15"/>
  <c r="Y88" i="15"/>
  <c r="AC88" i="15"/>
  <c r="AG88" i="15"/>
  <c r="R88" i="15"/>
  <c r="V88" i="15"/>
  <c r="Z88" i="15"/>
  <c r="AD88" i="15"/>
  <c r="AH88" i="15"/>
  <c r="S88" i="15"/>
  <c r="W88" i="15"/>
  <c r="AA88" i="15"/>
  <c r="AE88" i="15"/>
  <c r="AI88" i="15"/>
  <c r="P84" i="15"/>
  <c r="T84" i="15"/>
  <c r="X84" i="15"/>
  <c r="AB84" i="15"/>
  <c r="Q84" i="15"/>
  <c r="U84" i="15"/>
  <c r="Y84" i="15"/>
  <c r="AC84" i="15"/>
  <c r="AG84" i="15"/>
  <c r="R84" i="15"/>
  <c r="V84" i="15"/>
  <c r="Z84" i="15"/>
  <c r="AD84" i="15"/>
  <c r="AH84" i="15"/>
  <c r="S84" i="15"/>
  <c r="W84" i="15"/>
  <c r="AA84" i="15"/>
  <c r="AE84" i="15"/>
  <c r="AI84" i="15"/>
  <c r="P80" i="15"/>
  <c r="T80" i="15"/>
  <c r="X80" i="15"/>
  <c r="AB80" i="15"/>
  <c r="Q80" i="15"/>
  <c r="U80" i="15"/>
  <c r="Y80" i="15"/>
  <c r="AC80" i="15"/>
  <c r="AG80" i="15"/>
  <c r="R80" i="15"/>
  <c r="V80" i="15"/>
  <c r="Z80" i="15"/>
  <c r="AD80" i="15"/>
  <c r="AH80" i="15"/>
  <c r="S80" i="15"/>
  <c r="W80" i="15"/>
  <c r="AA80" i="15"/>
  <c r="AE80" i="15"/>
  <c r="AI80" i="15"/>
  <c r="N76" i="15"/>
  <c r="P76" i="15"/>
  <c r="T76" i="15"/>
  <c r="X76" i="15"/>
  <c r="AB76" i="15"/>
  <c r="Q76" i="15"/>
  <c r="U76" i="15"/>
  <c r="Y76" i="15"/>
  <c r="AC76" i="15"/>
  <c r="AG76" i="15"/>
  <c r="R76" i="15"/>
  <c r="V76" i="15"/>
  <c r="Z76" i="15"/>
  <c r="AD76" i="15"/>
  <c r="AH76" i="15"/>
  <c r="S76" i="15"/>
  <c r="W76" i="15"/>
  <c r="AA76" i="15"/>
  <c r="AE76" i="15"/>
  <c r="AI76" i="15"/>
  <c r="N72" i="15"/>
  <c r="P72" i="15"/>
  <c r="T72" i="15"/>
  <c r="X72" i="15"/>
  <c r="AB72" i="15"/>
  <c r="Q72" i="15"/>
  <c r="U72" i="15"/>
  <c r="Y72" i="15"/>
  <c r="AC72" i="15"/>
  <c r="AG72" i="15"/>
  <c r="R72" i="15"/>
  <c r="V72" i="15"/>
  <c r="Z72" i="15"/>
  <c r="AD72" i="15"/>
  <c r="AH72" i="15"/>
  <c r="S72" i="15"/>
  <c r="W72" i="15"/>
  <c r="AA72" i="15"/>
  <c r="AE72" i="15"/>
  <c r="AI72" i="15"/>
  <c r="Q68" i="15"/>
  <c r="U68" i="15"/>
  <c r="Y68" i="15"/>
  <c r="AC68" i="15"/>
  <c r="AG68" i="15"/>
  <c r="R68" i="15"/>
  <c r="V68" i="15"/>
  <c r="Z68" i="15"/>
  <c r="AD68" i="15"/>
  <c r="AH68" i="15"/>
  <c r="S68" i="15"/>
  <c r="W68" i="15"/>
  <c r="AA68" i="15"/>
  <c r="AE68" i="15"/>
  <c r="AI68" i="15"/>
  <c r="P68" i="15"/>
  <c r="T68" i="15"/>
  <c r="X68" i="15"/>
  <c r="AB68" i="15"/>
  <c r="K64" i="15"/>
  <c r="Q64" i="15"/>
  <c r="U64" i="15"/>
  <c r="Y64" i="15"/>
  <c r="AC64" i="15"/>
  <c r="AG64" i="15"/>
  <c r="R64" i="15"/>
  <c r="V64" i="15"/>
  <c r="Z64" i="15"/>
  <c r="AD64" i="15"/>
  <c r="AH64" i="15"/>
  <c r="S64" i="15"/>
  <c r="W64" i="15"/>
  <c r="AA64" i="15"/>
  <c r="AE64" i="15"/>
  <c r="AI64" i="15"/>
  <c r="P64" i="15"/>
  <c r="T64" i="15"/>
  <c r="X64" i="15"/>
  <c r="AB64" i="15"/>
  <c r="J60" i="15"/>
  <c r="Q60" i="15"/>
  <c r="U60" i="15"/>
  <c r="Y60" i="15"/>
  <c r="AC60" i="15"/>
  <c r="AG60" i="15"/>
  <c r="R60" i="15"/>
  <c r="V60" i="15"/>
  <c r="Z60" i="15"/>
  <c r="AD60" i="15"/>
  <c r="AH60" i="15"/>
  <c r="S60" i="15"/>
  <c r="W60" i="15"/>
  <c r="AA60" i="15"/>
  <c r="AE60" i="15"/>
  <c r="AI60" i="15"/>
  <c r="P60" i="15"/>
  <c r="T60" i="15"/>
  <c r="X60" i="15"/>
  <c r="AB60" i="15"/>
  <c r="Q56" i="15"/>
  <c r="U56" i="15"/>
  <c r="Y56" i="15"/>
  <c r="AC56" i="15"/>
  <c r="AG56" i="15"/>
  <c r="R56" i="15"/>
  <c r="V56" i="15"/>
  <c r="Z56" i="15"/>
  <c r="AD56" i="15"/>
  <c r="AH56" i="15"/>
  <c r="S56" i="15"/>
  <c r="W56" i="15"/>
  <c r="AA56" i="15"/>
  <c r="AE56" i="15"/>
  <c r="AI56" i="15"/>
  <c r="P56" i="15"/>
  <c r="T56" i="15"/>
  <c r="X56" i="15"/>
  <c r="AB56" i="15"/>
  <c r="R52" i="15"/>
  <c r="V52" i="15"/>
  <c r="Z52" i="15"/>
  <c r="AD52" i="15"/>
  <c r="AH52" i="15"/>
  <c r="S52" i="15"/>
  <c r="W52" i="15"/>
  <c r="P52" i="15"/>
  <c r="T52" i="15"/>
  <c r="X52" i="15"/>
  <c r="AB52" i="15"/>
  <c r="Q52" i="15"/>
  <c r="AC52" i="15"/>
  <c r="U52" i="15"/>
  <c r="AE52" i="15"/>
  <c r="Y52" i="15"/>
  <c r="AG52" i="15"/>
  <c r="AA52" i="15"/>
  <c r="AI52" i="15"/>
  <c r="R48" i="15"/>
  <c r="V48" i="15"/>
  <c r="Z48" i="15"/>
  <c r="AD48" i="15"/>
  <c r="AH48" i="15"/>
  <c r="S48" i="15"/>
  <c r="W48" i="15"/>
  <c r="AA48" i="15"/>
  <c r="AE48" i="15"/>
  <c r="AI48" i="15"/>
  <c r="P48" i="15"/>
  <c r="T48" i="15"/>
  <c r="X48" i="15"/>
  <c r="AB48" i="15"/>
  <c r="Q48" i="15"/>
  <c r="U48" i="15"/>
  <c r="Y48" i="15"/>
  <c r="AC48" i="15"/>
  <c r="AG48" i="15"/>
  <c r="R44" i="15"/>
  <c r="V44" i="15"/>
  <c r="Z44" i="15"/>
  <c r="AD44" i="15"/>
  <c r="AH44" i="15"/>
  <c r="S44" i="15"/>
  <c r="W44" i="15"/>
  <c r="AA44" i="15"/>
  <c r="AE44" i="15"/>
  <c r="AI44" i="15"/>
  <c r="P44" i="15"/>
  <c r="T44" i="15"/>
  <c r="X44" i="15"/>
  <c r="AB44" i="15"/>
  <c r="Q44" i="15"/>
  <c r="U44" i="15"/>
  <c r="Y44" i="15"/>
  <c r="AC44" i="15"/>
  <c r="AG44" i="15"/>
  <c r="L40" i="15"/>
  <c r="R40" i="15"/>
  <c r="V40" i="15"/>
  <c r="Z40" i="15"/>
  <c r="AD40" i="15"/>
  <c r="AH40" i="15"/>
  <c r="S40" i="15"/>
  <c r="W40" i="15"/>
  <c r="AA40" i="15"/>
  <c r="AE40" i="15"/>
  <c r="AI40" i="15"/>
  <c r="P40" i="15"/>
  <c r="T40" i="15"/>
  <c r="X40" i="15"/>
  <c r="AB40" i="15"/>
  <c r="Q40" i="15"/>
  <c r="U40" i="15"/>
  <c r="Y40" i="15"/>
  <c r="AC40" i="15"/>
  <c r="AG40" i="15"/>
  <c r="J36" i="15"/>
  <c r="AU36" i="15" s="1"/>
  <c r="R36" i="15"/>
  <c r="V36" i="15"/>
  <c r="Z36" i="15"/>
  <c r="AD36" i="15"/>
  <c r="P36" i="15"/>
  <c r="T36" i="15"/>
  <c r="X36" i="15"/>
  <c r="AB36" i="15"/>
  <c r="S36" i="15"/>
  <c r="AA36" i="15"/>
  <c r="AH36" i="15"/>
  <c r="U36" i="15"/>
  <c r="AC36" i="15"/>
  <c r="AI36" i="15"/>
  <c r="W36" i="15"/>
  <c r="AE36" i="15"/>
  <c r="Q36" i="15"/>
  <c r="Y36" i="15"/>
  <c r="AG36" i="15"/>
  <c r="Q32" i="15"/>
  <c r="U32" i="15"/>
  <c r="Y32" i="15"/>
  <c r="AC32" i="15"/>
  <c r="AG32" i="15"/>
  <c r="R32" i="15"/>
  <c r="V32" i="15"/>
  <c r="Z32" i="15"/>
  <c r="AD32" i="15"/>
  <c r="AH32" i="15"/>
  <c r="S32" i="15"/>
  <c r="W32" i="15"/>
  <c r="AA32" i="15"/>
  <c r="AE32" i="15"/>
  <c r="AI32" i="15"/>
  <c r="P32" i="15"/>
  <c r="T32" i="15"/>
  <c r="X32" i="15"/>
  <c r="AB32" i="15"/>
  <c r="Q28" i="15"/>
  <c r="U28" i="15"/>
  <c r="Y28" i="15"/>
  <c r="AC28" i="15"/>
  <c r="AG28" i="15"/>
  <c r="R28" i="15"/>
  <c r="V28" i="15"/>
  <c r="Z28" i="15"/>
  <c r="AD28" i="15"/>
  <c r="AH28" i="15"/>
  <c r="S28" i="15"/>
  <c r="W28" i="15"/>
  <c r="AA28" i="15"/>
  <c r="AE28" i="15"/>
  <c r="AI28" i="15"/>
  <c r="P28" i="15"/>
  <c r="T28" i="15"/>
  <c r="X28" i="15"/>
  <c r="AB28" i="15"/>
  <c r="Q24" i="15"/>
  <c r="U24" i="15"/>
  <c r="Y24" i="15"/>
  <c r="AC24" i="15"/>
  <c r="AG24" i="15"/>
  <c r="R24" i="15"/>
  <c r="V24" i="15"/>
  <c r="Z24" i="15"/>
  <c r="AD24" i="15"/>
  <c r="AH24" i="15"/>
  <c r="S24" i="15"/>
  <c r="W24" i="15"/>
  <c r="AA24" i="15"/>
  <c r="AE24" i="15"/>
  <c r="AI24" i="15"/>
  <c r="P24" i="15"/>
  <c r="T24" i="15"/>
  <c r="X24" i="15"/>
  <c r="AB24" i="15"/>
  <c r="K20" i="15"/>
  <c r="R20" i="15"/>
  <c r="V20" i="15"/>
  <c r="Z20" i="15"/>
  <c r="AD20" i="15"/>
  <c r="AH20" i="15"/>
  <c r="P20" i="15"/>
  <c r="T20" i="15"/>
  <c r="X20" i="15"/>
  <c r="AB20" i="15"/>
  <c r="S20" i="15"/>
  <c r="AA20" i="15"/>
  <c r="AI20" i="15"/>
  <c r="U20" i="15"/>
  <c r="AC20" i="15"/>
  <c r="W20" i="15"/>
  <c r="AE20" i="15"/>
  <c r="Q20" i="15"/>
  <c r="Y20" i="15"/>
  <c r="AG20" i="15"/>
  <c r="Q16" i="15"/>
  <c r="U16" i="15"/>
  <c r="Y16" i="15"/>
  <c r="AC16" i="15"/>
  <c r="AG16" i="15"/>
  <c r="R16" i="15"/>
  <c r="V16" i="15"/>
  <c r="Z16" i="15"/>
  <c r="AD16" i="15"/>
  <c r="AH16" i="15"/>
  <c r="S16" i="15"/>
  <c r="W16" i="15"/>
  <c r="AA16" i="15"/>
  <c r="AE16" i="15"/>
  <c r="AI16" i="15"/>
  <c r="P16" i="15"/>
  <c r="T16" i="15"/>
  <c r="X16" i="15"/>
  <c r="AB16" i="15"/>
  <c r="Q12" i="15"/>
  <c r="U12" i="15"/>
  <c r="Y12" i="15"/>
  <c r="AC12" i="15"/>
  <c r="AG12" i="15"/>
  <c r="R12" i="15"/>
  <c r="V12" i="15"/>
  <c r="Z12" i="15"/>
  <c r="AD12" i="15"/>
  <c r="AH12" i="15"/>
  <c r="S12" i="15"/>
  <c r="W12" i="15"/>
  <c r="AA12" i="15"/>
  <c r="AE12" i="15"/>
  <c r="AI12" i="15"/>
  <c r="P12" i="15"/>
  <c r="T12" i="15"/>
  <c r="X12" i="15"/>
  <c r="AB12" i="15"/>
  <c r="Q8" i="15"/>
  <c r="U8" i="15"/>
  <c r="Y8" i="15"/>
  <c r="AC8" i="15"/>
  <c r="AG8" i="15"/>
  <c r="R8" i="15"/>
  <c r="V8" i="15"/>
  <c r="Z8" i="15"/>
  <c r="AD8" i="15"/>
  <c r="AH8" i="15"/>
  <c r="S8" i="15"/>
  <c r="W8" i="15"/>
  <c r="AA8" i="15"/>
  <c r="AE8" i="15"/>
  <c r="AI8" i="15"/>
  <c r="P8" i="15"/>
  <c r="T8" i="15"/>
  <c r="X8" i="15"/>
  <c r="AB8" i="15"/>
  <c r="P99" i="15"/>
  <c r="T99" i="15"/>
  <c r="X99" i="15"/>
  <c r="AB99" i="15"/>
  <c r="Q99" i="15"/>
  <c r="U99" i="15"/>
  <c r="Y99" i="15"/>
  <c r="AC99" i="15"/>
  <c r="AG99" i="15"/>
  <c r="R99" i="15"/>
  <c r="V99" i="15"/>
  <c r="Z99" i="15"/>
  <c r="AD99" i="15"/>
  <c r="AH99" i="15"/>
  <c r="S99" i="15"/>
  <c r="W99" i="15"/>
  <c r="AA99" i="15"/>
  <c r="AE99" i="15"/>
  <c r="AI99" i="15"/>
  <c r="P95" i="15"/>
  <c r="T95" i="15"/>
  <c r="X95" i="15"/>
  <c r="AB95" i="15"/>
  <c r="Q95" i="15"/>
  <c r="U95" i="15"/>
  <c r="Y95" i="15"/>
  <c r="AC95" i="15"/>
  <c r="AG95" i="15"/>
  <c r="R95" i="15"/>
  <c r="V95" i="15"/>
  <c r="Z95" i="15"/>
  <c r="AD95" i="15"/>
  <c r="AH95" i="15"/>
  <c r="S95" i="15"/>
  <c r="W95" i="15"/>
  <c r="AA95" i="15"/>
  <c r="AE95" i="15"/>
  <c r="AI95" i="15"/>
  <c r="P91" i="15"/>
  <c r="T91" i="15"/>
  <c r="X91" i="15"/>
  <c r="AB91" i="15"/>
  <c r="Q91" i="15"/>
  <c r="U91" i="15"/>
  <c r="Y91" i="15"/>
  <c r="AC91" i="15"/>
  <c r="AG91" i="15"/>
  <c r="R91" i="15"/>
  <c r="V91" i="15"/>
  <c r="Z91" i="15"/>
  <c r="AD91" i="15"/>
  <c r="AH91" i="15"/>
  <c r="S91" i="15"/>
  <c r="W91" i="15"/>
  <c r="AA91" i="15"/>
  <c r="AE91" i="15"/>
  <c r="AI91" i="15"/>
  <c r="P87" i="15"/>
  <c r="T87" i="15"/>
  <c r="X87" i="15"/>
  <c r="AB87" i="15"/>
  <c r="Q87" i="15"/>
  <c r="U87" i="15"/>
  <c r="Y87" i="15"/>
  <c r="AC87" i="15"/>
  <c r="AG87" i="15"/>
  <c r="R87" i="15"/>
  <c r="V87" i="15"/>
  <c r="Z87" i="15"/>
  <c r="AD87" i="15"/>
  <c r="AH87" i="15"/>
  <c r="S87" i="15"/>
  <c r="W87" i="15"/>
  <c r="AA87" i="15"/>
  <c r="AE87" i="15"/>
  <c r="AI87" i="15"/>
  <c r="P83" i="15"/>
  <c r="T83" i="15"/>
  <c r="X83" i="15"/>
  <c r="AB83" i="15"/>
  <c r="Q83" i="15"/>
  <c r="U83" i="15"/>
  <c r="Y83" i="15"/>
  <c r="AC83" i="15"/>
  <c r="AG83" i="15"/>
  <c r="R83" i="15"/>
  <c r="V83" i="15"/>
  <c r="Z83" i="15"/>
  <c r="AD83" i="15"/>
  <c r="AH83" i="15"/>
  <c r="S83" i="15"/>
  <c r="W83" i="15"/>
  <c r="AA83" i="15"/>
  <c r="AE83" i="15"/>
  <c r="AI83" i="15"/>
  <c r="P79" i="15"/>
  <c r="T79" i="15"/>
  <c r="X79" i="15"/>
  <c r="AB79" i="15"/>
  <c r="Q79" i="15"/>
  <c r="U79" i="15"/>
  <c r="Y79" i="15"/>
  <c r="AC79" i="15"/>
  <c r="AG79" i="15"/>
  <c r="R79" i="15"/>
  <c r="V79" i="15"/>
  <c r="Z79" i="15"/>
  <c r="AD79" i="15"/>
  <c r="AH79" i="15"/>
  <c r="S79" i="15"/>
  <c r="W79" i="15"/>
  <c r="AA79" i="15"/>
  <c r="AE79" i="15"/>
  <c r="AI79" i="15"/>
  <c r="P75" i="15"/>
  <c r="T75" i="15"/>
  <c r="X75" i="15"/>
  <c r="AB75" i="15"/>
  <c r="Q75" i="15"/>
  <c r="U75" i="15"/>
  <c r="Y75" i="15"/>
  <c r="AC75" i="15"/>
  <c r="AG75" i="15"/>
  <c r="R75" i="15"/>
  <c r="V75" i="15"/>
  <c r="Z75" i="15"/>
  <c r="AD75" i="15"/>
  <c r="AH75" i="15"/>
  <c r="S75" i="15"/>
  <c r="W75" i="15"/>
  <c r="AA75" i="15"/>
  <c r="AE75" i="15"/>
  <c r="AI75" i="15"/>
  <c r="P71" i="15"/>
  <c r="T71" i="15"/>
  <c r="X71" i="15"/>
  <c r="AB71" i="15"/>
  <c r="Q71" i="15"/>
  <c r="U71" i="15"/>
  <c r="Y71" i="15"/>
  <c r="AC71" i="15"/>
  <c r="AG71" i="15"/>
  <c r="R71" i="15"/>
  <c r="V71" i="15"/>
  <c r="Z71" i="15"/>
  <c r="AD71" i="15"/>
  <c r="AH71" i="15"/>
  <c r="S71" i="15"/>
  <c r="W71" i="15"/>
  <c r="AA71" i="15"/>
  <c r="AE71" i="15"/>
  <c r="AI71" i="15"/>
  <c r="Q67" i="15"/>
  <c r="U67" i="15"/>
  <c r="Y67" i="15"/>
  <c r="AC67" i="15"/>
  <c r="AG67" i="15"/>
  <c r="R67" i="15"/>
  <c r="V67" i="15"/>
  <c r="Z67" i="15"/>
  <c r="AD67" i="15"/>
  <c r="AH67" i="15"/>
  <c r="S67" i="15"/>
  <c r="W67" i="15"/>
  <c r="AA67" i="15"/>
  <c r="AE67" i="15"/>
  <c r="AI67" i="15"/>
  <c r="P67" i="15"/>
  <c r="T67" i="15"/>
  <c r="X67" i="15"/>
  <c r="AB67" i="15"/>
  <c r="N63" i="15"/>
  <c r="Q63" i="15"/>
  <c r="U63" i="15"/>
  <c r="Y63" i="15"/>
  <c r="AC63" i="15"/>
  <c r="AG63" i="15"/>
  <c r="R63" i="15"/>
  <c r="V63" i="15"/>
  <c r="Z63" i="15"/>
  <c r="AD63" i="15"/>
  <c r="AH63" i="15"/>
  <c r="S63" i="15"/>
  <c r="W63" i="15"/>
  <c r="AA63" i="15"/>
  <c r="AE63" i="15"/>
  <c r="AI63" i="15"/>
  <c r="P63" i="15"/>
  <c r="T63" i="15"/>
  <c r="X63" i="15"/>
  <c r="AB63" i="15"/>
  <c r="Q59" i="15"/>
  <c r="U59" i="15"/>
  <c r="Y59" i="15"/>
  <c r="AC59" i="15"/>
  <c r="AG59" i="15"/>
  <c r="R59" i="15"/>
  <c r="V59" i="15"/>
  <c r="Z59" i="15"/>
  <c r="AD59" i="15"/>
  <c r="AH59" i="15"/>
  <c r="S59" i="15"/>
  <c r="W59" i="15"/>
  <c r="AA59" i="15"/>
  <c r="AE59" i="15"/>
  <c r="AI59" i="15"/>
  <c r="P59" i="15"/>
  <c r="T59" i="15"/>
  <c r="X59" i="15"/>
  <c r="AB59" i="15"/>
  <c r="Q55" i="15"/>
  <c r="U55" i="15"/>
  <c r="Y55" i="15"/>
  <c r="AC55" i="15"/>
  <c r="AG55" i="15"/>
  <c r="R55" i="15"/>
  <c r="V55" i="15"/>
  <c r="Z55" i="15"/>
  <c r="AD55" i="15"/>
  <c r="AH55" i="15"/>
  <c r="S55" i="15"/>
  <c r="W55" i="15"/>
  <c r="AA55" i="15"/>
  <c r="AE55" i="15"/>
  <c r="AI55" i="15"/>
  <c r="P55" i="15"/>
  <c r="T55" i="15"/>
  <c r="X55" i="15"/>
  <c r="AB55" i="15"/>
  <c r="R51" i="15"/>
  <c r="V51" i="15"/>
  <c r="Z51" i="15"/>
  <c r="AD51" i="15"/>
  <c r="AH51" i="15"/>
  <c r="S51" i="15"/>
  <c r="W51" i="15"/>
  <c r="AA51" i="15"/>
  <c r="AE51" i="15"/>
  <c r="AI51" i="15"/>
  <c r="P51" i="15"/>
  <c r="T51" i="15"/>
  <c r="X51" i="15"/>
  <c r="AB51" i="15"/>
  <c r="Q51" i="15"/>
  <c r="U51" i="15"/>
  <c r="Y51" i="15"/>
  <c r="AC51" i="15"/>
  <c r="AG51" i="15"/>
  <c r="N47" i="15"/>
  <c r="R47" i="15"/>
  <c r="V47" i="15"/>
  <c r="Z47" i="15"/>
  <c r="AD47" i="15"/>
  <c r="AH47" i="15"/>
  <c r="S47" i="15"/>
  <c r="W47" i="15"/>
  <c r="AA47" i="15"/>
  <c r="AE47" i="15"/>
  <c r="AI47" i="15"/>
  <c r="P47" i="15"/>
  <c r="T47" i="15"/>
  <c r="X47" i="15"/>
  <c r="AB47" i="15"/>
  <c r="Q47" i="15"/>
  <c r="U47" i="15"/>
  <c r="Y47" i="15"/>
  <c r="AC47" i="15"/>
  <c r="AG47" i="15"/>
  <c r="R43" i="15"/>
  <c r="V43" i="15"/>
  <c r="Z43" i="15"/>
  <c r="AD43" i="15"/>
  <c r="AH43" i="15"/>
  <c r="S43" i="15"/>
  <c r="W43" i="15"/>
  <c r="AA43" i="15"/>
  <c r="AE43" i="15"/>
  <c r="AI43" i="15"/>
  <c r="P43" i="15"/>
  <c r="T43" i="15"/>
  <c r="X43" i="15"/>
  <c r="AB43" i="15"/>
  <c r="Q43" i="15"/>
  <c r="U43" i="15"/>
  <c r="Y43" i="15"/>
  <c r="AC43" i="15"/>
  <c r="AG43" i="15"/>
  <c r="R39" i="15"/>
  <c r="V39" i="15"/>
  <c r="Z39" i="15"/>
  <c r="AD39" i="15"/>
  <c r="AH39" i="15"/>
  <c r="S39" i="15"/>
  <c r="W39" i="15"/>
  <c r="AA39" i="15"/>
  <c r="AE39" i="15"/>
  <c r="AI39" i="15"/>
  <c r="P39" i="15"/>
  <c r="T39" i="15"/>
  <c r="X39" i="15"/>
  <c r="AB39" i="15"/>
  <c r="Q39" i="15"/>
  <c r="U39" i="15"/>
  <c r="Y39" i="15"/>
  <c r="AC39" i="15"/>
  <c r="AG39" i="15"/>
  <c r="Q35" i="15"/>
  <c r="U35" i="15"/>
  <c r="Y35" i="15"/>
  <c r="AC35" i="15"/>
  <c r="AG35" i="15"/>
  <c r="R35" i="15"/>
  <c r="V35" i="15"/>
  <c r="Z35" i="15"/>
  <c r="AD35" i="15"/>
  <c r="AH35" i="15"/>
  <c r="S35" i="15"/>
  <c r="W35" i="15"/>
  <c r="AA35" i="15"/>
  <c r="AE35" i="15"/>
  <c r="AI35" i="15"/>
  <c r="P35" i="15"/>
  <c r="T35" i="15"/>
  <c r="X35" i="15"/>
  <c r="AB35" i="15"/>
  <c r="N31" i="15"/>
  <c r="Q31" i="15"/>
  <c r="U31" i="15"/>
  <c r="Y31" i="15"/>
  <c r="AC31" i="15"/>
  <c r="AG31" i="15"/>
  <c r="R31" i="15"/>
  <c r="V31" i="15"/>
  <c r="Z31" i="15"/>
  <c r="AD31" i="15"/>
  <c r="AH31" i="15"/>
  <c r="S31" i="15"/>
  <c r="W31" i="15"/>
  <c r="AA31" i="15"/>
  <c r="AE31" i="15"/>
  <c r="AI31" i="15"/>
  <c r="P31" i="15"/>
  <c r="T31" i="15"/>
  <c r="X31" i="15"/>
  <c r="AB31" i="15"/>
  <c r="Q27" i="15"/>
  <c r="U27" i="15"/>
  <c r="Y27" i="15"/>
  <c r="AC27" i="15"/>
  <c r="AG27" i="15"/>
  <c r="R27" i="15"/>
  <c r="V27" i="15"/>
  <c r="Z27" i="15"/>
  <c r="AD27" i="15"/>
  <c r="AH27" i="15"/>
  <c r="S27" i="15"/>
  <c r="W27" i="15"/>
  <c r="AA27" i="15"/>
  <c r="AE27" i="15"/>
  <c r="AI27" i="15"/>
  <c r="P27" i="15"/>
  <c r="T27" i="15"/>
  <c r="X27" i="15"/>
  <c r="AB27" i="15"/>
  <c r="Q23" i="15"/>
  <c r="U23" i="15"/>
  <c r="Y23" i="15"/>
  <c r="AC23" i="15"/>
  <c r="AG23" i="15"/>
  <c r="R23" i="15"/>
  <c r="V23" i="15"/>
  <c r="Z23" i="15"/>
  <c r="AD23" i="15"/>
  <c r="AH23" i="15"/>
  <c r="S23" i="15"/>
  <c r="W23" i="15"/>
  <c r="AA23" i="15"/>
  <c r="AE23" i="15"/>
  <c r="AI23" i="15"/>
  <c r="P23" i="15"/>
  <c r="T23" i="15"/>
  <c r="X23" i="15"/>
  <c r="AB23" i="15"/>
  <c r="R19" i="15"/>
  <c r="V19" i="15"/>
  <c r="Z19" i="15"/>
  <c r="AD19" i="15"/>
  <c r="AH19" i="15"/>
  <c r="P19" i="15"/>
  <c r="T19" i="15"/>
  <c r="X19" i="15"/>
  <c r="AB19" i="15"/>
  <c r="W19" i="15"/>
  <c r="AE19" i="15"/>
  <c r="Q19" i="15"/>
  <c r="Y19" i="15"/>
  <c r="AG19" i="15"/>
  <c r="S19" i="15"/>
  <c r="AA19" i="15"/>
  <c r="AI19" i="15"/>
  <c r="U19" i="15"/>
  <c r="AC19" i="15"/>
  <c r="Q15" i="15"/>
  <c r="U15" i="15"/>
  <c r="Y15" i="15"/>
  <c r="AC15" i="15"/>
  <c r="AG15" i="15"/>
  <c r="R15" i="15"/>
  <c r="V15" i="15"/>
  <c r="Z15" i="15"/>
  <c r="AD15" i="15"/>
  <c r="AH15" i="15"/>
  <c r="S15" i="15"/>
  <c r="W15" i="15"/>
  <c r="AA15" i="15"/>
  <c r="AE15" i="15"/>
  <c r="AI15" i="15"/>
  <c r="P15" i="15"/>
  <c r="T15" i="15"/>
  <c r="X15" i="15"/>
  <c r="AB15" i="15"/>
  <c r="Q11" i="15"/>
  <c r="U11" i="15"/>
  <c r="Y11" i="15"/>
  <c r="AC11" i="15"/>
  <c r="AG11" i="15"/>
  <c r="R11" i="15"/>
  <c r="V11" i="15"/>
  <c r="Z11" i="15"/>
  <c r="AD11" i="15"/>
  <c r="AH11" i="15"/>
  <c r="S11" i="15"/>
  <c r="W11" i="15"/>
  <c r="AA11" i="15"/>
  <c r="AE11" i="15"/>
  <c r="AI11" i="15"/>
  <c r="P11" i="15"/>
  <c r="T11" i="15"/>
  <c r="X11" i="15"/>
  <c r="AB11" i="15"/>
  <c r="Q7" i="15"/>
  <c r="U7" i="15"/>
  <c r="Y7" i="15"/>
  <c r="AC7" i="15"/>
  <c r="AG7" i="15"/>
  <c r="R7" i="15"/>
  <c r="V7" i="15"/>
  <c r="Z7" i="15"/>
  <c r="AD7" i="15"/>
  <c r="AH7" i="15"/>
  <c r="S7" i="15"/>
  <c r="W7" i="15"/>
  <c r="AA7" i="15"/>
  <c r="AE7" i="15"/>
  <c r="AI7" i="15"/>
  <c r="P7" i="15"/>
  <c r="T7" i="15"/>
  <c r="X7" i="15"/>
  <c r="AB7" i="15"/>
  <c r="K70" i="15"/>
  <c r="K38" i="15"/>
  <c r="M62" i="15"/>
  <c r="K66" i="15"/>
  <c r="K34" i="15"/>
  <c r="M38" i="15"/>
  <c r="O49" i="15"/>
  <c r="K98" i="15"/>
  <c r="K54" i="15"/>
  <c r="K22" i="15"/>
  <c r="M30" i="15"/>
  <c r="K82" i="15"/>
  <c r="K50" i="15"/>
  <c r="M94" i="15"/>
  <c r="K94" i="15"/>
  <c r="K78" i="15"/>
  <c r="K62" i="15"/>
  <c r="K46" i="15"/>
  <c r="K30" i="15"/>
  <c r="M86" i="15"/>
  <c r="M54" i="15"/>
  <c r="M22" i="15"/>
  <c r="O97" i="15"/>
  <c r="O33" i="15"/>
  <c r="K90" i="15"/>
  <c r="K74" i="15"/>
  <c r="K58" i="15"/>
  <c r="K42" i="15"/>
  <c r="K26" i="15"/>
  <c r="M78" i="15"/>
  <c r="M46" i="15"/>
  <c r="O81" i="15"/>
  <c r="K86" i="15"/>
  <c r="M70" i="15"/>
  <c r="O65" i="15"/>
  <c r="O92" i="15"/>
  <c r="M92" i="15"/>
  <c r="O80" i="15"/>
  <c r="M80" i="15"/>
  <c r="O68" i="15"/>
  <c r="M68" i="15"/>
  <c r="N56" i="15"/>
  <c r="O56" i="15"/>
  <c r="M56" i="15"/>
  <c r="N44" i="15"/>
  <c r="O44" i="15"/>
  <c r="M44" i="15"/>
  <c r="N28" i="15"/>
  <c r="O28" i="15"/>
  <c r="M28" i="15"/>
  <c r="J88" i="15"/>
  <c r="J76" i="15"/>
  <c r="J64" i="15"/>
  <c r="J48" i="15"/>
  <c r="AU48" i="15" s="1"/>
  <c r="J44" i="15"/>
  <c r="AU44" i="15" s="1"/>
  <c r="J40" i="15"/>
  <c r="AU40" i="15" s="1"/>
  <c r="J32" i="15"/>
  <c r="AU32" i="15" s="1"/>
  <c r="J28" i="15"/>
  <c r="AU28" i="15" s="1"/>
  <c r="J24" i="15"/>
  <c r="AU24" i="15" s="1"/>
  <c r="J20" i="15"/>
  <c r="L76" i="15"/>
  <c r="N88" i="15"/>
  <c r="O99" i="15"/>
  <c r="M99" i="15"/>
  <c r="O95" i="15"/>
  <c r="M95" i="15"/>
  <c r="O91" i="15"/>
  <c r="M91" i="15"/>
  <c r="O87" i="15"/>
  <c r="M87" i="15"/>
  <c r="O83" i="15"/>
  <c r="M83" i="15"/>
  <c r="O79" i="15"/>
  <c r="M79" i="15"/>
  <c r="O75" i="15"/>
  <c r="M75" i="15"/>
  <c r="O71" i="15"/>
  <c r="M71" i="15"/>
  <c r="O67" i="15"/>
  <c r="M67" i="15"/>
  <c r="O63" i="15"/>
  <c r="M63" i="15"/>
  <c r="O59" i="15"/>
  <c r="M59" i="15"/>
  <c r="O55" i="15"/>
  <c r="M55" i="15"/>
  <c r="O51" i="15"/>
  <c r="M51" i="15"/>
  <c r="O47" i="15"/>
  <c r="M47" i="15"/>
  <c r="O43" i="15"/>
  <c r="M43" i="15"/>
  <c r="O39" i="15"/>
  <c r="M39" i="15"/>
  <c r="O35" i="15"/>
  <c r="M35" i="15"/>
  <c r="O31" i="15"/>
  <c r="M31" i="15"/>
  <c r="O27" i="15"/>
  <c r="M27" i="15"/>
  <c r="O23" i="15"/>
  <c r="M23" i="15"/>
  <c r="O19" i="15"/>
  <c r="M19" i="15"/>
  <c r="J99" i="15"/>
  <c r="J95" i="15"/>
  <c r="J91" i="15"/>
  <c r="J87" i="15"/>
  <c r="J83" i="15"/>
  <c r="J79" i="15"/>
  <c r="J75" i="15"/>
  <c r="J71" i="15"/>
  <c r="J67" i="15"/>
  <c r="J63" i="15"/>
  <c r="J59" i="15"/>
  <c r="J55" i="15"/>
  <c r="J51" i="15"/>
  <c r="AU51" i="15" s="1"/>
  <c r="J47" i="15"/>
  <c r="AU47" i="15" s="1"/>
  <c r="J43" i="15"/>
  <c r="AU43" i="15" s="1"/>
  <c r="J39" i="15"/>
  <c r="AU39" i="15" s="1"/>
  <c r="J35" i="15"/>
  <c r="AU35" i="15" s="1"/>
  <c r="J31" i="15"/>
  <c r="AU31" i="15" s="1"/>
  <c r="J27" i="15"/>
  <c r="AU27" i="15" s="1"/>
  <c r="J23" i="15"/>
  <c r="J19" i="15"/>
  <c r="K97" i="15"/>
  <c r="K93" i="15"/>
  <c r="K89" i="15"/>
  <c r="K85" i="15"/>
  <c r="K81" i="15"/>
  <c r="K77" i="15"/>
  <c r="K73" i="15"/>
  <c r="K69" i="15"/>
  <c r="K65" i="15"/>
  <c r="K61" i="15"/>
  <c r="K57" i="15"/>
  <c r="K53" i="15"/>
  <c r="K49" i="15"/>
  <c r="K45" i="15"/>
  <c r="K41" i="15"/>
  <c r="K37" i="15"/>
  <c r="K33" i="15"/>
  <c r="K29" i="15"/>
  <c r="K25" i="15"/>
  <c r="K21" i="15"/>
  <c r="L99" i="15"/>
  <c r="L95" i="15"/>
  <c r="L91" i="15"/>
  <c r="L87" i="15"/>
  <c r="L83" i="15"/>
  <c r="L79" i="15"/>
  <c r="L75" i="15"/>
  <c r="L71" i="15"/>
  <c r="L67" i="15"/>
  <c r="L63" i="15"/>
  <c r="L59" i="15"/>
  <c r="L55" i="15"/>
  <c r="L51" i="15"/>
  <c r="L43" i="15"/>
  <c r="L35" i="15"/>
  <c r="L27" i="15"/>
  <c r="L19" i="15"/>
  <c r="M93" i="15"/>
  <c r="M77" i="15"/>
  <c r="M61" i="15"/>
  <c r="M45" i="15"/>
  <c r="M29" i="15"/>
  <c r="N95" i="15"/>
  <c r="N87" i="15"/>
  <c r="N79" i="15"/>
  <c r="N71" i="15"/>
  <c r="N59" i="15"/>
  <c r="N43" i="15"/>
  <c r="N27" i="15"/>
  <c r="O93" i="15"/>
  <c r="O77" i="15"/>
  <c r="O61" i="15"/>
  <c r="O45" i="15"/>
  <c r="O29" i="15"/>
  <c r="O96" i="15"/>
  <c r="M96" i="15"/>
  <c r="O84" i="15"/>
  <c r="M84" i="15"/>
  <c r="O72" i="15"/>
  <c r="M72" i="15"/>
  <c r="N60" i="15"/>
  <c r="O60" i="15"/>
  <c r="M60" i="15"/>
  <c r="N52" i="15"/>
  <c r="O52" i="15"/>
  <c r="M52" i="15"/>
  <c r="N36" i="15"/>
  <c r="O36" i="15"/>
  <c r="M36" i="15"/>
  <c r="N24" i="15"/>
  <c r="O24" i="15"/>
  <c r="M24" i="15"/>
  <c r="J100" i="15"/>
  <c r="J92" i="15"/>
  <c r="J80" i="15"/>
  <c r="J68" i="15"/>
  <c r="J52" i="15"/>
  <c r="AU52" i="15" s="1"/>
  <c r="L96" i="15"/>
  <c r="L88" i="15"/>
  <c r="L80" i="15"/>
  <c r="L72" i="15"/>
  <c r="L64" i="15"/>
  <c r="L56" i="15"/>
  <c r="L44" i="15"/>
  <c r="L36" i="15"/>
  <c r="L28" i="15"/>
  <c r="L20" i="15"/>
  <c r="N96" i="15"/>
  <c r="N80" i="15"/>
  <c r="J98" i="15"/>
  <c r="J94" i="15"/>
  <c r="J90" i="15"/>
  <c r="J86" i="15"/>
  <c r="J82" i="15"/>
  <c r="J78" i="15"/>
  <c r="J74" i="15"/>
  <c r="J70" i="15"/>
  <c r="J66" i="15"/>
  <c r="J62" i="15"/>
  <c r="J58" i="15"/>
  <c r="J54" i="15"/>
  <c r="J50" i="15"/>
  <c r="AU50" i="15" s="1"/>
  <c r="J42" i="15"/>
  <c r="AU42" i="15" s="1"/>
  <c r="J34" i="15"/>
  <c r="AU34" i="15" s="1"/>
  <c r="J30" i="15"/>
  <c r="AU30" i="15" s="1"/>
  <c r="J26" i="15"/>
  <c r="AU26" i="15" s="1"/>
  <c r="K100" i="15"/>
  <c r="K96" i="15"/>
  <c r="K92" i="15"/>
  <c r="K84" i="15"/>
  <c r="K80" i="15"/>
  <c r="K76" i="15"/>
  <c r="K72" i="15"/>
  <c r="K68" i="15"/>
  <c r="K60" i="15"/>
  <c r="K56" i="15"/>
  <c r="K52" i="15"/>
  <c r="K48" i="15"/>
  <c r="K44" i="15"/>
  <c r="K40" i="15"/>
  <c r="K36" i="15"/>
  <c r="K32" i="15"/>
  <c r="K28" i="15"/>
  <c r="K24" i="15"/>
  <c r="L98" i="15"/>
  <c r="L94" i="15"/>
  <c r="L90" i="15"/>
  <c r="L82" i="15"/>
  <c r="L78" i="15"/>
  <c r="L74" i="15"/>
  <c r="L66" i="15"/>
  <c r="L62" i="15"/>
  <c r="L58" i="15"/>
  <c r="L48" i="15"/>
  <c r="L32" i="15"/>
  <c r="L24" i="15"/>
  <c r="M98" i="15"/>
  <c r="M66" i="15"/>
  <c r="M50" i="15"/>
  <c r="M34" i="15"/>
  <c r="N92" i="15"/>
  <c r="N84" i="15"/>
  <c r="N68" i="15"/>
  <c r="N55" i="15"/>
  <c r="N39" i="15"/>
  <c r="N23" i="15"/>
  <c r="O100" i="15"/>
  <c r="M100" i="15"/>
  <c r="O88" i="15"/>
  <c r="M88" i="15"/>
  <c r="O76" i="15"/>
  <c r="M76" i="15"/>
  <c r="N64" i="15"/>
  <c r="O64" i="15"/>
  <c r="M64" i="15"/>
  <c r="N48" i="15"/>
  <c r="O48" i="15"/>
  <c r="M48" i="15"/>
  <c r="N40" i="15"/>
  <c r="O40" i="15"/>
  <c r="M40" i="15"/>
  <c r="N32" i="15"/>
  <c r="O32" i="15"/>
  <c r="M32" i="15"/>
  <c r="N20" i="15"/>
  <c r="O20" i="15"/>
  <c r="M20" i="15"/>
  <c r="J96" i="15"/>
  <c r="J84" i="15"/>
  <c r="J72" i="15"/>
  <c r="J56" i="15"/>
  <c r="L100" i="15"/>
  <c r="L92" i="15"/>
  <c r="L84" i="15"/>
  <c r="L68" i="15"/>
  <c r="L60" i="15"/>
  <c r="L52" i="15"/>
  <c r="O98" i="15"/>
  <c r="N98" i="15"/>
  <c r="O94" i="15"/>
  <c r="N94" i="15"/>
  <c r="O90" i="15"/>
  <c r="N90" i="15"/>
  <c r="O86" i="15"/>
  <c r="N86" i="15"/>
  <c r="O82" i="15"/>
  <c r="N82" i="15"/>
  <c r="O78" i="15"/>
  <c r="N78" i="15"/>
  <c r="O74" i="15"/>
  <c r="N74" i="15"/>
  <c r="O70" i="15"/>
  <c r="N70" i="15"/>
  <c r="O66" i="15"/>
  <c r="N66" i="15"/>
  <c r="O62" i="15"/>
  <c r="N62" i="15"/>
  <c r="O58" i="15"/>
  <c r="N58" i="15"/>
  <c r="O54" i="15"/>
  <c r="N54" i="15"/>
  <c r="O50" i="15"/>
  <c r="N50" i="15"/>
  <c r="L50" i="15"/>
  <c r="O46" i="15"/>
  <c r="N46" i="15"/>
  <c r="L46" i="15"/>
  <c r="O42" i="15"/>
  <c r="N42" i="15"/>
  <c r="L42" i="15"/>
  <c r="O38" i="15"/>
  <c r="N38" i="15"/>
  <c r="L38" i="15"/>
  <c r="O34" i="15"/>
  <c r="N34" i="15"/>
  <c r="L34" i="15"/>
  <c r="O30" i="15"/>
  <c r="N30" i="15"/>
  <c r="L30" i="15"/>
  <c r="O26" i="15"/>
  <c r="N26" i="15"/>
  <c r="L26" i="15"/>
  <c r="O22" i="15"/>
  <c r="N22" i="15"/>
  <c r="L22" i="15"/>
  <c r="N97" i="15"/>
  <c r="N93" i="15"/>
  <c r="N89" i="15"/>
  <c r="N85" i="15"/>
  <c r="N81" i="15"/>
  <c r="N77" i="15"/>
  <c r="N73" i="15"/>
  <c r="N69" i="15"/>
  <c r="N65" i="15"/>
  <c r="N61" i="15"/>
  <c r="N57" i="15"/>
  <c r="N53" i="15"/>
  <c r="N49" i="15"/>
  <c r="L49" i="15"/>
  <c r="N45" i="15"/>
  <c r="L45" i="15"/>
  <c r="N41" i="15"/>
  <c r="L41" i="15"/>
  <c r="N37" i="15"/>
  <c r="L37" i="15"/>
  <c r="N33" i="15"/>
  <c r="L33" i="15"/>
  <c r="N29" i="15"/>
  <c r="L29" i="15"/>
  <c r="N25" i="15"/>
  <c r="L25" i="15"/>
  <c r="N21" i="15"/>
  <c r="L21" i="15"/>
  <c r="J97" i="15"/>
  <c r="J93" i="15"/>
  <c r="J89" i="15"/>
  <c r="J85" i="15"/>
  <c r="J81" i="15"/>
  <c r="J77" i="15"/>
  <c r="J73" i="15"/>
  <c r="J69" i="15"/>
  <c r="J65" i="15"/>
  <c r="J61" i="15"/>
  <c r="J57" i="15"/>
  <c r="J53" i="15"/>
  <c r="AU53" i="15" s="1"/>
  <c r="J49" i="15"/>
  <c r="AU49" i="15" s="1"/>
  <c r="J45" i="15"/>
  <c r="AU45" i="15" s="1"/>
  <c r="J41" i="15"/>
  <c r="AU41" i="15" s="1"/>
  <c r="J37" i="15"/>
  <c r="AU37" i="15" s="1"/>
  <c r="J33" i="15"/>
  <c r="AU33" i="15" s="1"/>
  <c r="J29" i="15"/>
  <c r="AU29" i="15" s="1"/>
  <c r="J25" i="15"/>
  <c r="AU25" i="15" s="1"/>
  <c r="J21" i="15"/>
  <c r="K99" i="15"/>
  <c r="K95" i="15"/>
  <c r="K91" i="15"/>
  <c r="K87" i="15"/>
  <c r="K83" i="15"/>
  <c r="K79" i="15"/>
  <c r="K75" i="15"/>
  <c r="K71" i="15"/>
  <c r="K67" i="15"/>
  <c r="K63" i="15"/>
  <c r="K59" i="15"/>
  <c r="K55" i="15"/>
  <c r="K51" i="15"/>
  <c r="K47" i="15"/>
  <c r="K43" i="15"/>
  <c r="K39" i="15"/>
  <c r="K35" i="15"/>
  <c r="K31" i="15"/>
  <c r="K27" i="15"/>
  <c r="K23" i="15"/>
  <c r="K19" i="15"/>
  <c r="L97" i="15"/>
  <c r="L93" i="15"/>
  <c r="L89" i="15"/>
  <c r="L85" i="15"/>
  <c r="L81" i="15"/>
  <c r="L77" i="15"/>
  <c r="L73" i="15"/>
  <c r="L69" i="15"/>
  <c r="L65" i="15"/>
  <c r="L61" i="15"/>
  <c r="L57" i="15"/>
  <c r="L53" i="15"/>
  <c r="L47" i="15"/>
  <c r="L39" i="15"/>
  <c r="L31" i="15"/>
  <c r="L23" i="15"/>
  <c r="M97" i="15"/>
  <c r="M89" i="15"/>
  <c r="M81" i="15"/>
  <c r="M73" i="15"/>
  <c r="M65" i="15"/>
  <c r="M57" i="15"/>
  <c r="M49" i="15"/>
  <c r="M41" i="15"/>
  <c r="M33" i="15"/>
  <c r="M25" i="15"/>
  <c r="N99" i="15"/>
  <c r="N91" i="15"/>
  <c r="N83" i="15"/>
  <c r="N75" i="15"/>
  <c r="N67" i="15"/>
  <c r="N51" i="15"/>
  <c r="N35" i="15"/>
  <c r="N19" i="15"/>
  <c r="O85" i="15"/>
  <c r="O69" i="15"/>
  <c r="O53" i="15"/>
  <c r="O37" i="15"/>
  <c r="O21" i="15"/>
  <c r="J18" i="15"/>
  <c r="J6" i="15"/>
  <c r="K14" i="15"/>
  <c r="L14" i="15"/>
  <c r="M18" i="15"/>
  <c r="N10" i="15"/>
  <c r="O10" i="15"/>
  <c r="O5" i="15"/>
  <c r="J17" i="15"/>
  <c r="J13" i="15"/>
  <c r="J9" i="15"/>
  <c r="J5" i="15"/>
  <c r="K17" i="15"/>
  <c r="K13" i="15"/>
  <c r="K9" i="15"/>
  <c r="K5" i="15"/>
  <c r="L17" i="15"/>
  <c r="L13" i="15"/>
  <c r="L9" i="15"/>
  <c r="L5" i="15"/>
  <c r="M17" i="15"/>
  <c r="M13" i="15"/>
  <c r="M9" i="15"/>
  <c r="M5" i="15"/>
  <c r="N17" i="15"/>
  <c r="N13" i="15"/>
  <c r="N9" i="15"/>
  <c r="N5" i="15"/>
  <c r="O17" i="15"/>
  <c r="O9" i="15"/>
  <c r="O6" i="15"/>
  <c r="J14" i="15"/>
  <c r="K18" i="15"/>
  <c r="K6" i="15"/>
  <c r="L6" i="15"/>
  <c r="N14" i="15"/>
  <c r="O16" i="15"/>
  <c r="O12" i="15"/>
  <c r="O8" i="15"/>
  <c r="J16" i="15"/>
  <c r="J12" i="15"/>
  <c r="J8" i="15"/>
  <c r="K16" i="15"/>
  <c r="K12" i="15"/>
  <c r="K8" i="15"/>
  <c r="L16" i="15"/>
  <c r="L12" i="15"/>
  <c r="L8" i="15"/>
  <c r="M16" i="15"/>
  <c r="M12" i="15"/>
  <c r="M8" i="15"/>
  <c r="N16" i="15"/>
  <c r="N12" i="15"/>
  <c r="N8" i="15"/>
  <c r="O14" i="15"/>
  <c r="J10" i="15"/>
  <c r="K10" i="15"/>
  <c r="L18" i="15"/>
  <c r="L10" i="15"/>
  <c r="M14" i="15"/>
  <c r="N18" i="15"/>
  <c r="N6" i="15"/>
  <c r="O15" i="15"/>
  <c r="O11" i="15"/>
  <c r="O7" i="15"/>
  <c r="J15" i="15"/>
  <c r="AU15" i="15" s="1"/>
  <c r="J11" i="15"/>
  <c r="J7" i="15"/>
  <c r="K15" i="15"/>
  <c r="K11" i="15"/>
  <c r="K7" i="15"/>
  <c r="L15" i="15"/>
  <c r="L11" i="15"/>
  <c r="L7" i="15"/>
  <c r="M15" i="15"/>
  <c r="M11" i="15"/>
  <c r="M7" i="15"/>
  <c r="N15" i="15"/>
  <c r="N11" i="15"/>
  <c r="N7" i="15"/>
  <c r="O13" i="15"/>
  <c r="AU23" i="15" l="1"/>
  <c r="AU18" i="15"/>
  <c r="AU16" i="15"/>
  <c r="AU22" i="15"/>
  <c r="AV22" i="15" s="1"/>
  <c r="AW22" i="15" s="1"/>
  <c r="AU17" i="15"/>
  <c r="AU20" i="15"/>
  <c r="AV20" i="15" s="1"/>
  <c r="AW20" i="15" s="1"/>
  <c r="AU21" i="15"/>
  <c r="AV21" i="15" s="1"/>
  <c r="AW21" i="15" s="1"/>
  <c r="AU19" i="15"/>
  <c r="AV19" i="15" s="1"/>
  <c r="AW19" i="15" s="1"/>
  <c r="AV29" i="15"/>
  <c r="AV42" i="15"/>
  <c r="AV23" i="15"/>
  <c r="AW23" i="15" s="1"/>
  <c r="AV36" i="15"/>
  <c r="AV33" i="15"/>
  <c r="AV50" i="15"/>
  <c r="AV27" i="15"/>
  <c r="AV24" i="15"/>
  <c r="AV52" i="15"/>
  <c r="AV31" i="15"/>
  <c r="AV28" i="15"/>
  <c r="AV38" i="15"/>
  <c r="AV46" i="15"/>
  <c r="AV37" i="15"/>
  <c r="AV41" i="15"/>
  <c r="AV35" i="15"/>
  <c r="AV32" i="15"/>
  <c r="AV45" i="15"/>
  <c r="AV39" i="15"/>
  <c r="AV40" i="15"/>
  <c r="AV49" i="15"/>
  <c r="AV26" i="15"/>
  <c r="AV43" i="15"/>
  <c r="AV44" i="15"/>
  <c r="AV53" i="15"/>
  <c r="AV30" i="15"/>
  <c r="AV47" i="15"/>
  <c r="AV48" i="15"/>
  <c r="AV25" i="15"/>
  <c r="AV34" i="15"/>
  <c r="AV51" i="15"/>
  <c r="AU10" i="15"/>
  <c r="AU14" i="15"/>
  <c r="AU11" i="15"/>
  <c r="AU12" i="15"/>
  <c r="AU7" i="15"/>
  <c r="AU5" i="15"/>
  <c r="AU9" i="15"/>
  <c r="AU8" i="15"/>
  <c r="AU13" i="15"/>
  <c r="AU6" i="15"/>
  <c r="AV18" i="15"/>
  <c r="AV16" i="15"/>
  <c r="AV15" i="15"/>
  <c r="AV17" i="15"/>
  <c r="AV14" i="15" l="1"/>
  <c r="AR26" i="14"/>
  <c r="AR39" i="14"/>
  <c r="AR41" i="14"/>
  <c r="AR28" i="14"/>
  <c r="AR27" i="14"/>
  <c r="AR20" i="14"/>
  <c r="AV8" i="15"/>
  <c r="AR8" i="14" s="1"/>
  <c r="AR51" i="14"/>
  <c r="AR48" i="14"/>
  <c r="AR21" i="14"/>
  <c r="AR49" i="14"/>
  <c r="AR45" i="14"/>
  <c r="AR37" i="14"/>
  <c r="AR31" i="14"/>
  <c r="AR50" i="14"/>
  <c r="AR23" i="14"/>
  <c r="AV13" i="15"/>
  <c r="AV10" i="15"/>
  <c r="AV9" i="15"/>
  <c r="AR9" i="14" s="1"/>
  <c r="AR44" i="14"/>
  <c r="AR33" i="14"/>
  <c r="AR42" i="14"/>
  <c r="AV5" i="15"/>
  <c r="AR5" i="14" s="1"/>
  <c r="AR22" i="14"/>
  <c r="AV7" i="15"/>
  <c r="AR7" i="14" s="1"/>
  <c r="AV6" i="15"/>
  <c r="AR53" i="14"/>
  <c r="AR19" i="14"/>
  <c r="AR32" i="14"/>
  <c r="AR52" i="14"/>
  <c r="AV12" i="15"/>
  <c r="AR12" i="14" s="1"/>
  <c r="AR34" i="14"/>
  <c r="AR30" i="14"/>
  <c r="AR43" i="14"/>
  <c r="AR40" i="14"/>
  <c r="AR35" i="14"/>
  <c r="AR38" i="14"/>
  <c r="AR24" i="14"/>
  <c r="AR36" i="14"/>
  <c r="AR29" i="14"/>
  <c r="AR25" i="14"/>
  <c r="AR47" i="14"/>
  <c r="AR46" i="14"/>
  <c r="AV11" i="15"/>
  <c r="AR11" i="14" s="1"/>
  <c r="AW10" i="15"/>
  <c r="AR14" i="14"/>
  <c r="AW14" i="15"/>
  <c r="AW7" i="15"/>
  <c r="AR16" i="14"/>
  <c r="AW16" i="15"/>
  <c r="AR13" i="14"/>
  <c r="AW13" i="15"/>
  <c r="AR17" i="14"/>
  <c r="AW17" i="15"/>
  <c r="AR18" i="14"/>
  <c r="AW18" i="15"/>
  <c r="AW9" i="15"/>
  <c r="AR15" i="14"/>
  <c r="AW15" i="15"/>
  <c r="AR6" i="14"/>
  <c r="AW6" i="15"/>
  <c r="AQ100" i="14"/>
  <c r="AI3" i="15"/>
  <c r="AI2" i="15" s="1"/>
  <c r="AH3" i="15"/>
  <c r="AH2" i="15" s="1"/>
  <c r="AG3" i="15"/>
  <c r="AG2" i="15" s="1"/>
  <c r="AF3" i="15"/>
  <c r="AF2" i="15" s="1"/>
  <c r="AI3" i="14"/>
  <c r="AI2" i="14" s="1"/>
  <c r="AH3" i="14"/>
  <c r="AH2" i="14" s="1"/>
  <c r="AG3" i="14"/>
  <c r="AG2" i="14" s="1"/>
  <c r="AF3" i="14"/>
  <c r="AF2" i="14" s="1"/>
  <c r="AQ192" i="14"/>
  <c r="AQ191" i="14"/>
  <c r="AQ190" i="14"/>
  <c r="AQ189" i="14"/>
  <c r="AQ188" i="14"/>
  <c r="AQ187" i="14"/>
  <c r="AQ186" i="14"/>
  <c r="AQ185" i="14"/>
  <c r="AQ184" i="14"/>
  <c r="AQ183" i="14"/>
  <c r="AQ182" i="14"/>
  <c r="AQ181" i="14"/>
  <c r="AQ180" i="14"/>
  <c r="AQ179" i="14"/>
  <c r="AQ178" i="14"/>
  <c r="AQ177" i="14"/>
  <c r="AQ176" i="14"/>
  <c r="AQ175" i="14"/>
  <c r="AQ174" i="14"/>
  <c r="AQ173" i="14"/>
  <c r="AQ172" i="14"/>
  <c r="AQ171" i="14"/>
  <c r="AQ170" i="14"/>
  <c r="AQ169" i="14"/>
  <c r="AQ168" i="14"/>
  <c r="AQ167" i="14"/>
  <c r="AQ166" i="14"/>
  <c r="AQ165" i="14"/>
  <c r="AQ164" i="14"/>
  <c r="AQ163" i="14"/>
  <c r="AQ162" i="14"/>
  <c r="AQ161" i="14"/>
  <c r="AQ160" i="14"/>
  <c r="AQ159" i="14"/>
  <c r="AQ158" i="14"/>
  <c r="AQ157" i="14"/>
  <c r="AQ156" i="14"/>
  <c r="AQ155" i="14"/>
  <c r="AQ154" i="14"/>
  <c r="AQ153" i="14"/>
  <c r="AQ152" i="14"/>
  <c r="AQ151" i="14"/>
  <c r="AQ150" i="14"/>
  <c r="AQ149" i="14"/>
  <c r="AQ148" i="14"/>
  <c r="AQ147" i="14"/>
  <c r="AQ146" i="14"/>
  <c r="AQ145" i="14"/>
  <c r="AQ144" i="14"/>
  <c r="AQ143" i="14"/>
  <c r="AQ142" i="14"/>
  <c r="AQ141" i="14"/>
  <c r="AQ140" i="14"/>
  <c r="AQ139" i="14"/>
  <c r="AQ138" i="14"/>
  <c r="AQ137" i="14"/>
  <c r="AQ136" i="14"/>
  <c r="AQ135" i="14"/>
  <c r="AQ134" i="14"/>
  <c r="AQ133" i="14"/>
  <c r="AQ132" i="14"/>
  <c r="AQ131" i="14"/>
  <c r="AQ130" i="14"/>
  <c r="AQ129" i="14"/>
  <c r="AQ128" i="14"/>
  <c r="AQ127" i="14"/>
  <c r="AQ126" i="14"/>
  <c r="AQ125" i="14"/>
  <c r="AQ124" i="14"/>
  <c r="AQ123" i="14"/>
  <c r="AQ122" i="14"/>
  <c r="AQ121" i="14"/>
  <c r="AQ120" i="14"/>
  <c r="AQ119" i="14"/>
  <c r="AQ118" i="14"/>
  <c r="AQ117" i="14"/>
  <c r="AQ116" i="14"/>
  <c r="AQ115" i="14"/>
  <c r="AQ114" i="14"/>
  <c r="AQ113" i="14"/>
  <c r="AQ112" i="14"/>
  <c r="AQ111" i="14"/>
  <c r="AQ110" i="14"/>
  <c r="AQ109" i="14"/>
  <c r="AQ108" i="14"/>
  <c r="AQ107" i="14"/>
  <c r="AQ106" i="14"/>
  <c r="AQ105" i="14"/>
  <c r="AQ104" i="14"/>
  <c r="AQ103" i="14"/>
  <c r="AQ102" i="14"/>
  <c r="AQ101" i="14"/>
  <c r="AE3" i="14"/>
  <c r="AE2" i="14" s="1"/>
  <c r="AD3" i="14"/>
  <c r="AD2" i="14" s="1"/>
  <c r="AC3" i="14"/>
  <c r="AC2" i="14" s="1"/>
  <c r="AB3" i="14"/>
  <c r="AB2" i="14" s="1"/>
  <c r="AA3" i="14"/>
  <c r="AA2" i="14" s="1"/>
  <c r="Z3" i="14"/>
  <c r="Z2" i="14" s="1"/>
  <c r="Y3" i="14"/>
  <c r="Y2" i="14" s="1"/>
  <c r="X3" i="14"/>
  <c r="X2" i="14" s="1"/>
  <c r="W3" i="14"/>
  <c r="W2" i="14" s="1"/>
  <c r="V3" i="14"/>
  <c r="V2" i="14" s="1"/>
  <c r="U3" i="14"/>
  <c r="U2" i="14" s="1"/>
  <c r="T3" i="14"/>
  <c r="T2" i="14" s="1"/>
  <c r="S3" i="14"/>
  <c r="S2" i="14" s="1"/>
  <c r="R3" i="14"/>
  <c r="R2" i="14" s="1"/>
  <c r="Q3" i="14"/>
  <c r="Q2" i="14" s="1"/>
  <c r="O3" i="14"/>
  <c r="O2" i="14" s="1"/>
  <c r="N3" i="14"/>
  <c r="N2" i="14" s="1"/>
  <c r="M3" i="14"/>
  <c r="M2" i="14" s="1"/>
  <c r="L3" i="14"/>
  <c r="L2" i="14" s="1"/>
  <c r="K3" i="14"/>
  <c r="K2" i="14" s="1"/>
  <c r="J3" i="14"/>
  <c r="J2" i="14" s="1"/>
  <c r="AU193" i="15"/>
  <c r="AU192" i="15"/>
  <c r="AU191" i="15"/>
  <c r="AU190" i="15"/>
  <c r="AU189" i="15"/>
  <c r="AU188" i="15"/>
  <c r="AU187" i="15"/>
  <c r="AU186" i="15"/>
  <c r="AU185" i="15"/>
  <c r="AU184" i="15"/>
  <c r="AU183" i="15"/>
  <c r="AU182" i="15"/>
  <c r="AU181" i="15"/>
  <c r="AU180" i="15"/>
  <c r="AU179" i="15"/>
  <c r="AU178" i="15"/>
  <c r="AU177" i="15"/>
  <c r="AU176" i="15"/>
  <c r="AU175" i="15"/>
  <c r="AU174" i="15"/>
  <c r="AU173" i="15"/>
  <c r="AU172" i="15"/>
  <c r="AU171" i="15"/>
  <c r="AU170" i="15"/>
  <c r="AU169" i="15"/>
  <c r="AU168" i="15"/>
  <c r="AU167" i="15"/>
  <c r="AU166" i="15"/>
  <c r="AU165" i="15"/>
  <c r="AU164" i="15"/>
  <c r="AU163" i="15"/>
  <c r="AU162" i="15"/>
  <c r="AU161" i="15"/>
  <c r="AU160" i="15"/>
  <c r="AU159" i="15"/>
  <c r="AU158" i="15"/>
  <c r="AU157" i="15"/>
  <c r="AU156" i="15"/>
  <c r="AU155" i="15"/>
  <c r="AU154" i="15"/>
  <c r="AU153" i="15"/>
  <c r="AU152" i="15"/>
  <c r="AU151" i="15"/>
  <c r="AU150" i="15"/>
  <c r="AU149" i="15"/>
  <c r="AU148" i="15"/>
  <c r="AU147" i="15"/>
  <c r="AU146" i="15"/>
  <c r="AU145" i="15"/>
  <c r="AU144" i="15"/>
  <c r="AU143" i="15"/>
  <c r="AU142" i="15"/>
  <c r="AU141" i="15"/>
  <c r="AU140" i="15"/>
  <c r="AU139" i="15"/>
  <c r="AU138" i="15"/>
  <c r="AU137" i="15"/>
  <c r="AU136" i="15"/>
  <c r="AU135" i="15"/>
  <c r="AU134" i="15"/>
  <c r="AU133" i="15"/>
  <c r="AU132" i="15"/>
  <c r="AU131" i="15"/>
  <c r="AU130" i="15"/>
  <c r="AU129" i="15"/>
  <c r="AU128" i="15"/>
  <c r="AU127" i="15"/>
  <c r="AU126" i="15"/>
  <c r="AU125" i="15"/>
  <c r="AU124" i="15"/>
  <c r="AU123" i="15"/>
  <c r="AU122" i="15"/>
  <c r="AU121" i="15"/>
  <c r="AU120" i="15"/>
  <c r="AU119" i="15"/>
  <c r="AU118" i="15"/>
  <c r="AU117" i="15"/>
  <c r="AU116" i="15"/>
  <c r="AU115" i="15"/>
  <c r="AU114" i="15"/>
  <c r="AU113" i="15"/>
  <c r="AU112" i="15"/>
  <c r="AU111" i="15"/>
  <c r="AU110" i="15"/>
  <c r="AU109" i="15"/>
  <c r="AU108" i="15"/>
  <c r="AU107" i="15"/>
  <c r="AU106" i="15"/>
  <c r="AU105" i="15"/>
  <c r="AU104" i="15"/>
  <c r="AU103" i="15"/>
  <c r="AU102" i="15"/>
  <c r="AU101" i="15"/>
  <c r="AQ99" i="14"/>
  <c r="AQ98" i="14"/>
  <c r="AQ97" i="14"/>
  <c r="AQ96" i="14"/>
  <c r="AQ95" i="14"/>
  <c r="AQ94" i="14"/>
  <c r="AQ93" i="14"/>
  <c r="AQ92" i="14"/>
  <c r="AQ91" i="14"/>
  <c r="AQ90" i="14"/>
  <c r="AQ89" i="14"/>
  <c r="AQ88" i="14"/>
  <c r="AQ87" i="14"/>
  <c r="AQ86" i="14"/>
  <c r="AQ85" i="14"/>
  <c r="AQ84" i="14"/>
  <c r="AQ83" i="14"/>
  <c r="AQ82" i="14"/>
  <c r="AQ81" i="14"/>
  <c r="AQ80" i="14"/>
  <c r="AQ79" i="14"/>
  <c r="AQ78" i="14"/>
  <c r="AQ77" i="14"/>
  <c r="AQ76" i="14"/>
  <c r="AQ75" i="14"/>
  <c r="AQ74" i="14"/>
  <c r="AQ73" i="14"/>
  <c r="AQ72" i="14"/>
  <c r="AQ71" i="14"/>
  <c r="AQ70" i="14"/>
  <c r="AQ69" i="14"/>
  <c r="AQ68" i="14"/>
  <c r="AQ67" i="14"/>
  <c r="AQ66" i="14"/>
  <c r="AQ65" i="14"/>
  <c r="AQ64" i="14"/>
  <c r="AQ63" i="14"/>
  <c r="AQ62" i="14"/>
  <c r="AQ61" i="14"/>
  <c r="AQ60" i="14"/>
  <c r="AQ59" i="14"/>
  <c r="AQ58" i="14"/>
  <c r="AQ57" i="14"/>
  <c r="AQ56" i="14"/>
  <c r="AQ55" i="14"/>
  <c r="AQ54" i="14"/>
  <c r="AQ53" i="14"/>
  <c r="AQ52" i="14"/>
  <c r="AQ51" i="14"/>
  <c r="AQ50" i="14"/>
  <c r="AQ49" i="14"/>
  <c r="AQ48" i="14"/>
  <c r="AQ47" i="14"/>
  <c r="AQ46" i="14"/>
  <c r="AQ45" i="14"/>
  <c r="AQ44" i="14"/>
  <c r="AQ43" i="14"/>
  <c r="AQ42" i="14"/>
  <c r="AQ41" i="14"/>
  <c r="AQ40" i="14"/>
  <c r="AQ39" i="14"/>
  <c r="AQ38" i="14"/>
  <c r="AQ37" i="14"/>
  <c r="AQ36" i="14"/>
  <c r="AQ35" i="14"/>
  <c r="AQ34" i="14"/>
  <c r="AQ33" i="14"/>
  <c r="AQ32" i="14"/>
  <c r="AQ31" i="14"/>
  <c r="AQ30" i="14"/>
  <c r="AQ29" i="14"/>
  <c r="AQ28" i="14"/>
  <c r="AQ27" i="14"/>
  <c r="AQ26" i="14"/>
  <c r="AQ25" i="14"/>
  <c r="AQ24" i="14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Q10" i="14"/>
  <c r="AQ9" i="14"/>
  <c r="AQ8" i="14"/>
  <c r="AQ7" i="14"/>
  <c r="AQ6" i="14"/>
  <c r="AQ5" i="14"/>
  <c r="AA3" i="15"/>
  <c r="AA2" i="15" s="1"/>
  <c r="Z3" i="15"/>
  <c r="Z2" i="15" s="1"/>
  <c r="Y3" i="15"/>
  <c r="Y2" i="15" s="1"/>
  <c r="AE3" i="15"/>
  <c r="AE2" i="15" s="1"/>
  <c r="AD3" i="15"/>
  <c r="AD2" i="15" s="1"/>
  <c r="AC3" i="15"/>
  <c r="AC2" i="15" s="1"/>
  <c r="AB3" i="15"/>
  <c r="AB2" i="15" s="1"/>
  <c r="X3" i="15"/>
  <c r="X2" i="15" s="1"/>
  <c r="W3" i="15"/>
  <c r="W2" i="15" s="1"/>
  <c r="V3" i="15"/>
  <c r="V2" i="15" s="1"/>
  <c r="U3" i="15"/>
  <c r="U2" i="15" s="1"/>
  <c r="T3" i="15"/>
  <c r="T2" i="15" s="1"/>
  <c r="S3" i="15"/>
  <c r="S2" i="15" s="1"/>
  <c r="R3" i="15"/>
  <c r="R2" i="15" s="1"/>
  <c r="Q3" i="15"/>
  <c r="Q2" i="15" s="1"/>
  <c r="O3" i="15"/>
  <c r="O2" i="15" s="1"/>
  <c r="N3" i="15"/>
  <c r="N2" i="15" s="1"/>
  <c r="M3" i="15"/>
  <c r="M2" i="15" s="1"/>
  <c r="L3" i="15"/>
  <c r="L2" i="15" s="1"/>
  <c r="K3" i="15"/>
  <c r="K2" i="15" s="1"/>
  <c r="J3" i="15"/>
  <c r="J2" i="15" s="1"/>
  <c r="AP99" i="14"/>
  <c r="AP98" i="14"/>
  <c r="AP97" i="14"/>
  <c r="AP96" i="14"/>
  <c r="AP95" i="14"/>
  <c r="AP94" i="14"/>
  <c r="AP93" i="14"/>
  <c r="AP92" i="14"/>
  <c r="AP91" i="14"/>
  <c r="AP90" i="14"/>
  <c r="AP89" i="14"/>
  <c r="AP88" i="14"/>
  <c r="AP87" i="14"/>
  <c r="AP86" i="14"/>
  <c r="AP85" i="14"/>
  <c r="AP84" i="14"/>
  <c r="AP83" i="14"/>
  <c r="AP82" i="14"/>
  <c r="AP81" i="14"/>
  <c r="AP80" i="14"/>
  <c r="AP79" i="14"/>
  <c r="AP78" i="14"/>
  <c r="AP77" i="14"/>
  <c r="AP76" i="14"/>
  <c r="AP75" i="14"/>
  <c r="AP74" i="14"/>
  <c r="AP73" i="14"/>
  <c r="AP72" i="14"/>
  <c r="AP71" i="14"/>
  <c r="AP70" i="14"/>
  <c r="AP69" i="14"/>
  <c r="AP68" i="14"/>
  <c r="AP67" i="14"/>
  <c r="AP66" i="14"/>
  <c r="AP65" i="14"/>
  <c r="AP64" i="14"/>
  <c r="AP63" i="14"/>
  <c r="AP62" i="14"/>
  <c r="AP61" i="14"/>
  <c r="AP60" i="14"/>
  <c r="AP59" i="14"/>
  <c r="AP58" i="14"/>
  <c r="AP57" i="14"/>
  <c r="AP56" i="14"/>
  <c r="AP55" i="14"/>
  <c r="AP54" i="14"/>
  <c r="AP53" i="14"/>
  <c r="AP52" i="14"/>
  <c r="AP51" i="14"/>
  <c r="AP50" i="14"/>
  <c r="AP49" i="14"/>
  <c r="AP48" i="14"/>
  <c r="AP47" i="14"/>
  <c r="AP46" i="14"/>
  <c r="AP45" i="14"/>
  <c r="AP44" i="14"/>
  <c r="AP43" i="14"/>
  <c r="AP42" i="14"/>
  <c r="AP41" i="14"/>
  <c r="AP40" i="14"/>
  <c r="AP39" i="14"/>
  <c r="AS38" i="14"/>
  <c r="AP38" i="14"/>
  <c r="AS37" i="14"/>
  <c r="AP37" i="14"/>
  <c r="AS36" i="14"/>
  <c r="AP36" i="14"/>
  <c r="AS35" i="14"/>
  <c r="AP35" i="14"/>
  <c r="AS34" i="14"/>
  <c r="AP34" i="14"/>
  <c r="AS33" i="14"/>
  <c r="AP33" i="14"/>
  <c r="AS32" i="14"/>
  <c r="AP32" i="14"/>
  <c r="AS31" i="14"/>
  <c r="AP31" i="14"/>
  <c r="AS30" i="14"/>
  <c r="AP30" i="14"/>
  <c r="AS29" i="14"/>
  <c r="AP29" i="14"/>
  <c r="AS28" i="14"/>
  <c r="AP28" i="14"/>
  <c r="AS27" i="14"/>
  <c r="AP27" i="14"/>
  <c r="AS26" i="14"/>
  <c r="AP26" i="14"/>
  <c r="AS25" i="14"/>
  <c r="AP25" i="14"/>
  <c r="AS24" i="14"/>
  <c r="AP24" i="14"/>
  <c r="AS23" i="14"/>
  <c r="AP23" i="14"/>
  <c r="AS22" i="14"/>
  <c r="AP22" i="14"/>
  <c r="AS21" i="14"/>
  <c r="AP21" i="14"/>
  <c r="AS20" i="14"/>
  <c r="AP20" i="14"/>
  <c r="AS19" i="14"/>
  <c r="AP19" i="14"/>
  <c r="AP18" i="14"/>
  <c r="AP17" i="14"/>
  <c r="AP16" i="14"/>
  <c r="AP15" i="14"/>
  <c r="AP14" i="14"/>
  <c r="AP13" i="14"/>
  <c r="AP12" i="14"/>
  <c r="AP11" i="14"/>
  <c r="AP10" i="14"/>
  <c r="AP9" i="14"/>
  <c r="AP8" i="14"/>
  <c r="AP7" i="14"/>
  <c r="AP6" i="14"/>
  <c r="AP5" i="14"/>
  <c r="AX4" i="15"/>
  <c r="AS4" i="15"/>
  <c r="AO4" i="15"/>
  <c r="AN4" i="15"/>
  <c r="AM4" i="15"/>
  <c r="AL4" i="15"/>
  <c r="AK4" i="15"/>
  <c r="AJ4" i="15"/>
  <c r="I4" i="15"/>
  <c r="AQ4" i="15" s="1"/>
  <c r="H4" i="15"/>
  <c r="AR4" i="15" s="1"/>
  <c r="G4" i="15"/>
  <c r="AF4" i="15" s="1"/>
  <c r="F4" i="15"/>
  <c r="E4" i="15"/>
  <c r="D4" i="15"/>
  <c r="C4" i="15"/>
  <c r="B4" i="15"/>
  <c r="A4" i="15"/>
  <c r="AT259" i="15"/>
  <c r="AT258" i="15"/>
  <c r="AT257" i="15"/>
  <c r="AT256" i="15"/>
  <c r="AT255" i="15"/>
  <c r="AT254" i="15"/>
  <c r="AT253" i="15"/>
  <c r="AT252" i="15"/>
  <c r="AT251" i="15"/>
  <c r="AT250" i="15"/>
  <c r="AT249" i="15"/>
  <c r="AT248" i="15"/>
  <c r="AT247" i="15"/>
  <c r="AT246" i="15"/>
  <c r="AT245" i="15"/>
  <c r="AT244" i="15"/>
  <c r="AT243" i="15"/>
  <c r="AT242" i="15"/>
  <c r="AT241" i="15"/>
  <c r="AT240" i="15"/>
  <c r="AT239" i="15"/>
  <c r="AT238" i="15"/>
  <c r="AT237" i="15"/>
  <c r="AT236" i="15"/>
  <c r="AT235" i="15"/>
  <c r="AT234" i="15"/>
  <c r="AT233" i="15"/>
  <c r="AT232" i="15"/>
  <c r="AT231" i="15"/>
  <c r="AT230" i="15"/>
  <c r="AT229" i="15"/>
  <c r="AT228" i="15"/>
  <c r="AT227" i="15"/>
  <c r="AT226" i="15"/>
  <c r="AT225" i="15"/>
  <c r="AT224" i="15"/>
  <c r="AT223" i="15"/>
  <c r="AT222" i="15"/>
  <c r="AT221" i="15"/>
  <c r="AT220" i="15"/>
  <c r="AT219" i="15"/>
  <c r="AT218" i="15"/>
  <c r="AT217" i="15"/>
  <c r="AT216" i="15"/>
  <c r="AT215" i="15"/>
  <c r="AT214" i="15"/>
  <c r="AT213" i="15"/>
  <c r="AT212" i="15"/>
  <c r="AT211" i="15"/>
  <c r="AT210" i="15"/>
  <c r="AT209" i="15"/>
  <c r="AT208" i="15"/>
  <c r="AT207" i="15"/>
  <c r="AT206" i="15"/>
  <c r="AT205" i="15"/>
  <c r="AT204" i="15"/>
  <c r="AT203" i="15"/>
  <c r="AT202" i="15"/>
  <c r="AT201" i="15"/>
  <c r="AT200" i="15"/>
  <c r="AT199" i="15"/>
  <c r="AT198" i="15"/>
  <c r="AT197" i="15"/>
  <c r="AT196" i="15"/>
  <c r="AT195" i="15"/>
  <c r="AT194" i="15"/>
  <c r="AT193" i="15"/>
  <c r="AT192" i="15"/>
  <c r="AT191" i="15"/>
  <c r="AT190" i="15"/>
  <c r="AT189" i="15"/>
  <c r="AT188" i="15"/>
  <c r="AT187" i="15"/>
  <c r="AT186" i="15"/>
  <c r="AT185" i="15"/>
  <c r="AT184" i="15"/>
  <c r="AT183" i="15"/>
  <c r="AT182" i="15"/>
  <c r="AT181" i="15"/>
  <c r="AT180" i="15"/>
  <c r="AT179" i="15"/>
  <c r="AT178" i="15"/>
  <c r="AT177" i="15"/>
  <c r="AT176" i="15"/>
  <c r="AT175" i="15"/>
  <c r="AT174" i="15"/>
  <c r="AT173" i="15"/>
  <c r="AT172" i="15"/>
  <c r="AT171" i="15"/>
  <c r="AT170" i="15"/>
  <c r="AT169" i="15"/>
  <c r="AT168" i="15"/>
  <c r="AT167" i="15"/>
  <c r="AT166" i="15"/>
  <c r="AT165" i="15"/>
  <c r="AT164" i="15"/>
  <c r="AT163" i="15"/>
  <c r="AT162" i="15"/>
  <c r="AT161" i="15"/>
  <c r="AT160" i="15"/>
  <c r="AT159" i="15"/>
  <c r="AT158" i="15"/>
  <c r="AT157" i="15"/>
  <c r="AT156" i="15"/>
  <c r="AT155" i="15"/>
  <c r="AT154" i="15"/>
  <c r="AT153" i="15"/>
  <c r="AT152" i="15"/>
  <c r="AT151" i="15"/>
  <c r="AT150" i="15"/>
  <c r="AT149" i="15"/>
  <c r="AT148" i="15"/>
  <c r="AT147" i="15"/>
  <c r="AT146" i="15"/>
  <c r="AT145" i="15"/>
  <c r="AT144" i="15"/>
  <c r="AT143" i="15"/>
  <c r="AT142" i="15"/>
  <c r="AT141" i="15"/>
  <c r="AT140" i="15"/>
  <c r="AT139" i="15"/>
  <c r="AT138" i="15"/>
  <c r="AT137" i="15"/>
  <c r="AT136" i="15"/>
  <c r="AT135" i="15"/>
  <c r="AT134" i="15"/>
  <c r="AT133" i="15"/>
  <c r="AT132" i="15"/>
  <c r="AT131" i="15"/>
  <c r="AT130" i="15"/>
  <c r="AT129" i="15"/>
  <c r="AT128" i="15"/>
  <c r="AT127" i="15"/>
  <c r="AT126" i="15"/>
  <c r="AT125" i="15"/>
  <c r="AT124" i="15"/>
  <c r="AT123" i="15"/>
  <c r="AT122" i="15"/>
  <c r="AT121" i="15"/>
  <c r="AT120" i="15"/>
  <c r="AT119" i="15"/>
  <c r="AT118" i="15"/>
  <c r="AT117" i="15"/>
  <c r="AT116" i="15"/>
  <c r="AT115" i="15"/>
  <c r="AT114" i="15"/>
  <c r="AT113" i="15"/>
  <c r="AT112" i="15"/>
  <c r="AT111" i="15"/>
  <c r="AT110" i="15"/>
  <c r="AT109" i="15"/>
  <c r="AT108" i="15"/>
  <c r="AT107" i="15"/>
  <c r="AT106" i="15"/>
  <c r="AT105" i="15"/>
  <c r="AT104" i="15"/>
  <c r="AV103" i="15"/>
  <c r="AT103" i="15"/>
  <c r="AW103" i="15" s="1"/>
  <c r="AV102" i="15"/>
  <c r="AT102" i="15"/>
  <c r="AW102" i="15" s="1"/>
  <c r="AV101" i="15"/>
  <c r="AT101" i="15"/>
  <c r="AW101" i="15" s="1"/>
  <c r="AS89" i="14"/>
  <c r="AP258" i="14"/>
  <c r="AP257" i="14"/>
  <c r="AP256" i="14"/>
  <c r="AP255" i="14"/>
  <c r="AP254" i="14"/>
  <c r="AP253" i="14"/>
  <c r="AP252" i="14"/>
  <c r="AP251" i="14"/>
  <c r="AP250" i="14"/>
  <c r="AP249" i="14"/>
  <c r="AP248" i="14"/>
  <c r="AP247" i="14"/>
  <c r="AP246" i="14"/>
  <c r="AP245" i="14"/>
  <c r="AP244" i="14"/>
  <c r="AP243" i="14"/>
  <c r="AP242" i="14"/>
  <c r="AP241" i="14"/>
  <c r="AP240" i="14"/>
  <c r="AP239" i="14"/>
  <c r="AP238" i="14"/>
  <c r="AP237" i="14"/>
  <c r="AP236" i="14"/>
  <c r="AP235" i="14"/>
  <c r="AP234" i="14"/>
  <c r="AP233" i="14"/>
  <c r="AP232" i="14"/>
  <c r="AP231" i="14"/>
  <c r="AP230" i="14"/>
  <c r="AP229" i="14"/>
  <c r="AP228" i="14"/>
  <c r="AP227" i="14"/>
  <c r="AP226" i="14"/>
  <c r="AP225" i="14"/>
  <c r="AP224" i="14"/>
  <c r="AP223" i="14"/>
  <c r="AP222" i="14"/>
  <c r="AP221" i="14"/>
  <c r="AP220" i="14"/>
  <c r="AP219" i="14"/>
  <c r="AP218" i="14"/>
  <c r="AP217" i="14"/>
  <c r="AP216" i="14"/>
  <c r="AP215" i="14"/>
  <c r="AP214" i="14"/>
  <c r="AP213" i="14"/>
  <c r="AP212" i="14"/>
  <c r="AP211" i="14"/>
  <c r="AP210" i="14"/>
  <c r="AP209" i="14"/>
  <c r="AP208" i="14"/>
  <c r="AP207" i="14"/>
  <c r="AP206" i="14"/>
  <c r="AP205" i="14"/>
  <c r="AP204" i="14"/>
  <c r="AP203" i="14"/>
  <c r="AP202" i="14"/>
  <c r="AP201" i="14"/>
  <c r="AP200" i="14"/>
  <c r="AP199" i="14"/>
  <c r="AP198" i="14"/>
  <c r="AP197" i="14"/>
  <c r="AP196" i="14"/>
  <c r="AP195" i="14"/>
  <c r="AP194" i="14"/>
  <c r="AP193" i="14"/>
  <c r="AP192" i="14"/>
  <c r="AP191" i="14"/>
  <c r="AP190" i="14"/>
  <c r="AP189" i="14"/>
  <c r="AP188" i="14"/>
  <c r="AP187" i="14"/>
  <c r="AP186" i="14"/>
  <c r="AP185" i="14"/>
  <c r="AP184" i="14"/>
  <c r="AP183" i="14"/>
  <c r="AP182" i="14"/>
  <c r="AP181" i="14"/>
  <c r="AP180" i="14"/>
  <c r="AP179" i="14"/>
  <c r="AP178" i="14"/>
  <c r="AP177" i="14"/>
  <c r="AP176" i="14"/>
  <c r="AP175" i="14"/>
  <c r="AP174" i="14"/>
  <c r="AP173" i="14"/>
  <c r="AP172" i="14"/>
  <c r="AP171" i="14"/>
  <c r="AP170" i="14"/>
  <c r="AP169" i="14"/>
  <c r="AP168" i="14"/>
  <c r="AP167" i="14"/>
  <c r="AP166" i="14"/>
  <c r="AP165" i="14"/>
  <c r="AP164" i="14"/>
  <c r="AP163" i="14"/>
  <c r="AP162" i="14"/>
  <c r="AP161" i="14"/>
  <c r="AP160" i="14"/>
  <c r="AP159" i="14"/>
  <c r="AP158" i="14"/>
  <c r="AP157" i="14"/>
  <c r="AP156" i="14"/>
  <c r="AP155" i="14"/>
  <c r="AP154" i="14"/>
  <c r="AP153" i="14"/>
  <c r="AP152" i="14"/>
  <c r="AP151" i="14"/>
  <c r="AP150" i="14"/>
  <c r="AP149" i="14"/>
  <c r="AP148" i="14"/>
  <c r="AP147" i="14"/>
  <c r="AP146" i="14"/>
  <c r="AP145" i="14"/>
  <c r="AP144" i="14"/>
  <c r="AP143" i="14"/>
  <c r="AP142" i="14"/>
  <c r="AP141" i="14"/>
  <c r="AP140" i="14"/>
  <c r="AP139" i="14"/>
  <c r="AP138" i="14"/>
  <c r="AP137" i="14"/>
  <c r="AP136" i="14"/>
  <c r="AP135" i="14"/>
  <c r="AP134" i="14"/>
  <c r="AP133" i="14"/>
  <c r="AP132" i="14"/>
  <c r="AP131" i="14"/>
  <c r="AP130" i="14"/>
  <c r="AP129" i="14"/>
  <c r="AP128" i="14"/>
  <c r="AP127" i="14"/>
  <c r="AP126" i="14"/>
  <c r="AP125" i="14"/>
  <c r="AP124" i="14"/>
  <c r="AP123" i="14"/>
  <c r="AP122" i="14"/>
  <c r="AP121" i="14"/>
  <c r="AP120" i="14"/>
  <c r="AP119" i="14"/>
  <c r="AP118" i="14"/>
  <c r="AP117" i="14"/>
  <c r="AP116" i="14"/>
  <c r="AP115" i="14"/>
  <c r="AP114" i="14"/>
  <c r="AP113" i="14"/>
  <c r="AP112" i="14"/>
  <c r="AP111" i="14"/>
  <c r="AP110" i="14"/>
  <c r="AP109" i="14"/>
  <c r="AP108" i="14"/>
  <c r="AP107" i="14"/>
  <c r="AP106" i="14"/>
  <c r="AP105" i="14"/>
  <c r="AP104" i="14"/>
  <c r="AP103" i="14"/>
  <c r="AR102" i="14"/>
  <c r="AP102" i="14"/>
  <c r="AS102" i="14" s="1"/>
  <c r="AR101" i="14"/>
  <c r="AP101" i="14"/>
  <c r="AS101" i="14" s="1"/>
  <c r="AW12" i="15" l="1"/>
  <c r="AW8" i="15"/>
  <c r="AW11" i="15"/>
  <c r="AS11" i="14" s="1"/>
  <c r="AW5" i="15"/>
  <c r="AS5" i="14" s="1"/>
  <c r="AS8" i="14"/>
  <c r="AS13" i="14"/>
  <c r="AS12" i="14"/>
  <c r="AS6" i="14"/>
  <c r="C15" i="2" s="1"/>
  <c r="AS18" i="14"/>
  <c r="AS16" i="14"/>
  <c r="AS14" i="14"/>
  <c r="AS15" i="14"/>
  <c r="AS17" i="14"/>
  <c r="AS7" i="14"/>
  <c r="AS10" i="14"/>
  <c r="AR10" i="14"/>
  <c r="AS9" i="14"/>
  <c r="J4" i="15"/>
  <c r="AI4" i="15"/>
  <c r="AE4" i="15"/>
  <c r="AA4" i="15"/>
  <c r="W4" i="15"/>
  <c r="S4" i="15"/>
  <c r="AH4" i="15"/>
  <c r="AD4" i="15"/>
  <c r="Z4" i="15"/>
  <c r="V4" i="15"/>
  <c r="R4" i="15"/>
  <c r="AG4" i="15"/>
  <c r="AC4" i="15"/>
  <c r="Y4" i="15"/>
  <c r="U4" i="15"/>
  <c r="Q4" i="15"/>
  <c r="AB4" i="15"/>
  <c r="X4" i="15"/>
  <c r="T4" i="15"/>
  <c r="P4" i="15"/>
  <c r="AS49" i="14"/>
  <c r="AS100" i="14"/>
  <c r="AP100" i="14"/>
  <c r="AP4" i="15"/>
  <c r="AT4" i="15" s="1"/>
  <c r="K4" i="15"/>
  <c r="L4" i="15"/>
  <c r="O4" i="15"/>
  <c r="N4" i="15"/>
  <c r="M4" i="15"/>
  <c r="AS65" i="14"/>
  <c r="AS55" i="14"/>
  <c r="AS60" i="14"/>
  <c r="AS66" i="14"/>
  <c r="AS77" i="14"/>
  <c r="AS81" i="14"/>
  <c r="AS88" i="14"/>
  <c r="AS94" i="14"/>
  <c r="AS96" i="14"/>
  <c r="AS82" i="14"/>
  <c r="AS84" i="14"/>
  <c r="AS92" i="14"/>
  <c r="AS93" i="14"/>
  <c r="AS97" i="14"/>
  <c r="AS98" i="14"/>
  <c r="AS67" i="14"/>
  <c r="AS72" i="14"/>
  <c r="AS80" i="14"/>
  <c r="AS86" i="14"/>
  <c r="AS87" i="14"/>
  <c r="AS91" i="14"/>
  <c r="AS95" i="14"/>
  <c r="AS99" i="14"/>
  <c r="AS62" i="14"/>
  <c r="AS39" i="14"/>
  <c r="AS40" i="14"/>
  <c r="AS41" i="14"/>
  <c r="AS43" i="14"/>
  <c r="AS44" i="14"/>
  <c r="AS45" i="14"/>
  <c r="AS48" i="14"/>
  <c r="AS51" i="14"/>
  <c r="AS52" i="14"/>
  <c r="AS53" i="14"/>
  <c r="AS56" i="14"/>
  <c r="AS57" i="14"/>
  <c r="AS59" i="14"/>
  <c r="AS61" i="14"/>
  <c r="AS63" i="14"/>
  <c r="AS70" i="14"/>
  <c r="AS73" i="14"/>
  <c r="AS74" i="14"/>
  <c r="AS78" i="14"/>
  <c r="AS85" i="14"/>
  <c r="AS90" i="14"/>
  <c r="AS64" i="14"/>
  <c r="AS69" i="14"/>
  <c r="AS71" i="14"/>
  <c r="AS75" i="14"/>
  <c r="AS76" i="14"/>
  <c r="AS83" i="14"/>
  <c r="AS42" i="14"/>
  <c r="AS46" i="14"/>
  <c r="AS47" i="14"/>
  <c r="AS50" i="14"/>
  <c r="AS54" i="14"/>
  <c r="AS58" i="14"/>
  <c r="AS79" i="14"/>
  <c r="AS68" i="14"/>
  <c r="AP4" i="14" l="1"/>
  <c r="E13" i="2" a="1"/>
  <c r="E13" i="2" s="1"/>
  <c r="E14" i="2" a="1"/>
  <c r="E14" i="2" s="1"/>
  <c r="AU4" i="15"/>
  <c r="E17" i="2" l="1" a="1"/>
  <c r="E17" i="2" s="1"/>
  <c r="AV4" i="15"/>
  <c r="AQ4" i="14"/>
  <c r="AR4" i="14" l="1"/>
  <c r="AW4" i="15"/>
  <c r="AS4" i="14" l="1"/>
  <c r="C14" i="2"/>
  <c r="C16" i="2"/>
  <c r="X1" i="10"/>
  <c r="W1" i="10"/>
  <c r="V1" i="10"/>
  <c r="U1" i="10"/>
  <c r="F1" i="10"/>
  <c r="AB1" i="10"/>
  <c r="AA1" i="10"/>
  <c r="Z1" i="10"/>
  <c r="Y1" i="10"/>
  <c r="T1" i="10"/>
  <c r="S1" i="10"/>
  <c r="R1" i="10"/>
  <c r="Q1" i="10"/>
  <c r="P1" i="10"/>
  <c r="O1" i="10"/>
  <c r="N1" i="10"/>
  <c r="M1" i="10"/>
  <c r="L1" i="10"/>
  <c r="K1" i="10"/>
  <c r="J1" i="10"/>
  <c r="H1" i="10"/>
  <c r="G1" i="10"/>
  <c r="E1" i="10"/>
  <c r="D1" i="10"/>
  <c r="C1" i="10"/>
  <c r="C17" i="2" l="1"/>
  <c r="C13" i="2"/>
  <c r="D14" i="2"/>
  <c r="D15" i="2"/>
  <c r="D16" i="2"/>
  <c r="B18" i="2"/>
  <c r="C18" i="2" l="1"/>
  <c r="D18" i="2" s="1"/>
  <c r="D13" i="2"/>
  <c r="D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<sst xmlns="http://schemas.openxmlformats.org/spreadsheetml/2006/main" count="280" uniqueCount="161">
  <si>
    <t>Model Name</t>
  </si>
  <si>
    <t>Model Number</t>
  </si>
  <si>
    <t>Primary
Deployed
Function</t>
  </si>
  <si>
    <t>Base Type</t>
  </si>
  <si>
    <r>
      <t>P</t>
    </r>
    <r>
      <rPr>
        <b/>
        <vertAlign val="subscript"/>
        <sz val="10"/>
        <rFont val="Arial"/>
        <family val="2"/>
      </rPr>
      <t>SLEEP</t>
    </r>
  </si>
  <si>
    <r>
      <t>P</t>
    </r>
    <r>
      <rPr>
        <b/>
        <vertAlign val="subscript"/>
        <sz val="10"/>
        <rFont val="Arial"/>
        <family val="2"/>
      </rPr>
      <t>APD</t>
    </r>
  </si>
  <si>
    <r>
      <t>P</t>
    </r>
    <r>
      <rPr>
        <b/>
        <vertAlign val="subscript"/>
        <sz val="10"/>
        <rFont val="Arial"/>
        <family val="2"/>
      </rPr>
      <t>DEEP_SLEEP</t>
    </r>
  </si>
  <si>
    <t>Cable</t>
  </si>
  <si>
    <t>Notes</t>
  </si>
  <si>
    <t>CONFIDENTIAL, RESTRICTED BY NDA</t>
  </si>
  <si>
    <t>Service Provider Name:</t>
  </si>
  <si>
    <t xml:space="preserve">Reporting Period: </t>
  </si>
  <si>
    <t>Total Received</t>
  </si>
  <si>
    <t>Thin Client</t>
  </si>
  <si>
    <t>DTA</t>
  </si>
  <si>
    <t>Total</t>
  </si>
  <si>
    <t xml:space="preserve">Number of Compliant STBs </t>
  </si>
  <si>
    <t>% of STBs Compliant</t>
  </si>
  <si>
    <t>DVR</t>
  </si>
  <si>
    <t>Non-DVR</t>
  </si>
  <si>
    <t>Advanced Video Processing</t>
  </si>
  <si>
    <t>HNI</t>
  </si>
  <si>
    <t>Home Network Interface</t>
  </si>
  <si>
    <t xml:space="preserve">         as of (indicate date the reported number was recorded):</t>
  </si>
  <si>
    <t>STB Category:</t>
  </si>
  <si>
    <t>Description</t>
  </si>
  <si>
    <r>
      <t>T</t>
    </r>
    <r>
      <rPr>
        <b/>
        <vertAlign val="subscript"/>
        <sz val="10"/>
        <rFont val="Arial"/>
        <family val="2"/>
      </rPr>
      <t>SLEEP</t>
    </r>
  </si>
  <si>
    <r>
      <t>T</t>
    </r>
    <r>
      <rPr>
        <b/>
        <vertAlign val="subscript"/>
        <sz val="10"/>
        <rFont val="Arial"/>
        <family val="2"/>
      </rPr>
      <t>APD</t>
    </r>
  </si>
  <si>
    <r>
      <t>T</t>
    </r>
    <r>
      <rPr>
        <b/>
        <vertAlign val="subscript"/>
        <sz val="10"/>
        <rFont val="Arial"/>
        <family val="2"/>
      </rPr>
      <t>DEEP_SLEEP</t>
    </r>
  </si>
  <si>
    <t>Allowance Table</t>
  </si>
  <si>
    <t>Base functionality</t>
  </si>
  <si>
    <t>*</t>
  </si>
  <si>
    <t>A STB whose primary function is to receive television signals from a broadband, hybrid fiber/coaxial, or community cable distribution system with conditional access (CA) and deliver them to a consumer display, thin-client/remote STB, and/or recording device.</t>
  </si>
  <si>
    <t>Satellite</t>
  </si>
  <si>
    <t>A STB whose primary function is to receive television signals from satellites and deliver them to a consumer display, thin-client/remote STB, and/or receiving device.</t>
  </si>
  <si>
    <t>Cable DTA</t>
  </si>
  <si>
    <t>A minimally-configured STB whose primary function is to receive television signals from a broadband, hybrid fiber/coaxial, or community cable distribution system and deliver them to a consumer display and/or recording device.</t>
  </si>
  <si>
    <t>A STB whose primary function is to receive television/video signals encapsulated in IP packets and deliver them to a consumer display, thin-client/remote STB, and/or recording device.</t>
  </si>
  <si>
    <t>A STB that (1) is designed to interface between a Multi-room STB and a TV (or other output device), (2) has no ability to directly interface with a Service Provider, and (3) relies solely on a Multi-room STB for content.  Any STB that meets the definition of a cable, satellite, IP or terrestrial STB is not a thin-client/remote STB.</t>
  </si>
  <si>
    <t>Additional Functionality</t>
  </si>
  <si>
    <t>Short Name</t>
  </si>
  <si>
    <t>Digital Video Recorder (DVR)</t>
  </si>
  <si>
    <t>Multi-room</t>
  </si>
  <si>
    <r>
      <t>TEC</t>
    </r>
    <r>
      <rPr>
        <b/>
        <vertAlign val="subscript"/>
        <sz val="11"/>
        <rFont val="Calibri"/>
        <family val="2"/>
        <scheme val="minor"/>
      </rPr>
      <t>MEASURED</t>
    </r>
  </si>
  <si>
    <r>
      <t>P</t>
    </r>
    <r>
      <rPr>
        <b/>
        <vertAlign val="subscript"/>
        <sz val="10"/>
        <rFont val="Arial"/>
        <family val="2"/>
      </rPr>
      <t>WATCH_TV</t>
    </r>
  </si>
  <si>
    <r>
      <t>T</t>
    </r>
    <r>
      <rPr>
        <b/>
        <vertAlign val="subscript"/>
        <sz val="10"/>
        <rFont val="Arial"/>
        <family val="2"/>
      </rPr>
      <t>WATCH_TV</t>
    </r>
  </si>
  <si>
    <t>Comments</t>
  </si>
  <si>
    <t>DOCSIS 2.0</t>
  </si>
  <si>
    <t>D2</t>
  </si>
  <si>
    <t>Only D2 or D3 not both</t>
  </si>
  <si>
    <t>DOCSIS 3.0</t>
  </si>
  <si>
    <t>D3</t>
  </si>
  <si>
    <t xml:space="preserve">MoCA HNI </t>
  </si>
  <si>
    <t>M-HNI</t>
  </si>
  <si>
    <t>Shared DVR</t>
  </si>
  <si>
    <t>S-DVR</t>
  </si>
  <si>
    <t>If not taking Multi-room</t>
  </si>
  <si>
    <t>Multi-stream</t>
  </si>
  <si>
    <t>MS</t>
  </si>
  <si>
    <t>For 2 tuner device</t>
  </si>
  <si>
    <t>Multi-stream Additional</t>
  </si>
  <si>
    <t>MS-A</t>
  </si>
  <si>
    <t>Transcoding Base</t>
  </si>
  <si>
    <t>XCD</t>
  </si>
  <si>
    <t>Transcoding Additional</t>
  </si>
  <si>
    <t>XCD-A</t>
  </si>
  <si>
    <t>Routing</t>
  </si>
  <si>
    <t>RTG</t>
  </si>
  <si>
    <t>This template should work for Excel for both Windows and Mac, versions 2007 and above</t>
  </si>
  <si>
    <t>Fill In the Service Provider information on the Totals Tab</t>
  </si>
  <si>
    <t>The STB worksheets are locked for your protection, all the fields that require your input are editable</t>
  </si>
  <si>
    <t>Deep Sleep (hrs)</t>
  </si>
  <si>
    <r>
      <t>TEC</t>
    </r>
    <r>
      <rPr>
        <b/>
        <vertAlign val="subscript"/>
        <sz val="11"/>
        <rFont val="Calibri"/>
        <family val="2"/>
        <scheme val="minor"/>
      </rPr>
      <t>AS_REPORTED</t>
    </r>
  </si>
  <si>
    <t>APD (hrs)</t>
  </si>
  <si>
    <r>
      <t>P</t>
    </r>
    <r>
      <rPr>
        <vertAlign val="subscript"/>
        <sz val="11"/>
        <color theme="1"/>
        <rFont val="Calibri"/>
        <family val="2"/>
        <scheme val="minor"/>
      </rPr>
      <t>SLEEP</t>
    </r>
    <r>
      <rPr>
        <sz val="11"/>
        <color theme="1"/>
        <rFont val="Calibri"/>
        <family val="2"/>
        <scheme val="minor"/>
      </rPr>
      <t xml:space="preserve"> must be recorded.  If the device does not have a sleep mode, use the Power On value.  TEC</t>
    </r>
    <r>
      <rPr>
        <vertAlign val="subscript"/>
        <sz val="11"/>
        <color theme="1"/>
        <rFont val="Calibri"/>
        <family val="2"/>
        <scheme val="minor"/>
      </rPr>
      <t>MEASURED</t>
    </r>
    <r>
      <rPr>
        <sz val="11"/>
        <color theme="1"/>
        <rFont val="Calibri"/>
        <family val="2"/>
        <scheme val="minor"/>
      </rPr>
      <t xml:space="preserve"> will show "Incomplete" until you have filled in the required sleep measurements</t>
    </r>
  </si>
  <si>
    <t>CableCARD (up to 2) or Downloadable CAS</t>
  </si>
  <si>
    <t>Up to and including 8x4 configuration</t>
  </si>
  <si>
    <t>Weighted TEC Average (kWh/yr)</t>
  </si>
  <si>
    <t>High Efficiency Video Processing</t>
  </si>
  <si>
    <t>HEVP</t>
  </si>
  <si>
    <t>Once per device</t>
  </si>
  <si>
    <t>Ultra High Definition - 4K</t>
  </si>
  <si>
    <t>UHD-4</t>
  </si>
  <si>
    <t>Telephony</t>
  </si>
  <si>
    <r>
      <t>TEC</t>
    </r>
    <r>
      <rPr>
        <b/>
        <vertAlign val="subscript"/>
        <sz val="11"/>
        <rFont val="Calibri"/>
        <family val="2"/>
        <scheme val="minor"/>
      </rPr>
      <t>MAX WITH NEW FEATURES</t>
    </r>
  </si>
  <si>
    <t>New Feature Allowances</t>
  </si>
  <si>
    <t>Enter a value between 1 and 4 for the number of hours for the AS INSTALLED setting for APD and Deep Sleep, leave blank if not supported</t>
  </si>
  <si>
    <t>a. DTA base type shall only use the HD, AVP, UHD-4, HEVP, and HNI allowances if applicable</t>
  </si>
  <si>
    <t>b. TC base type shall only use the HD, AVP, UHD-4, HEVP, RTG, HNI, WiFi HNI, MoCA HNI, and MIMO WiFi allowances if applicable.</t>
  </si>
  <si>
    <t>Adv Video-A</t>
  </si>
  <si>
    <t>Only allowed for second active decoder (e.g. PIP)</t>
  </si>
  <si>
    <t>DVR Additional</t>
  </si>
  <si>
    <t>DVR-A</t>
  </si>
  <si>
    <t xml:space="preserve">Allowance for all STBs with a local HDD for recording </t>
  </si>
  <si>
    <t>Additional DVR allowance for STBs with a 3.5" HDD for each full TB up to 2 TB</t>
  </si>
  <si>
    <t>Take 1 MS-A for a 3-8 tuner device, 2 MS-A for a 9-16 tuner device</t>
  </si>
  <si>
    <t>Wi-Fi IEEE 802.11n radio at 2.4 GHz or at 5.0 GHz with a conducted output power less than 200 mW per chain (up to 2x2, i.e. 400 mW)</t>
  </si>
  <si>
    <t>WiFi (ac) LP</t>
  </si>
  <si>
    <t>WiFi (n) LP</t>
  </si>
  <si>
    <t>Wi-Fi, IEEE 802.11ac radio at 5 GHz with a conducted output power less than 200 mW per chain (up to 2x2, i.e. 400 mW)</t>
  </si>
  <si>
    <t>Additional allowance per RF chain above a 2x2 MIMO configuration (e.g., for 3x3 and 4x4) with a conducted output power less than 200 mW per chain</t>
  </si>
  <si>
    <t>WiFi (n) HP</t>
  </si>
  <si>
    <t>WiFi (ac) HP</t>
  </si>
  <si>
    <t xml:space="preserve">Wi-Fi IEEE 802.11n radio at 2.4 GHz or at 5.0 GHz with a conducted output power greater than or equal to 200 mW per chain (up to 2x2, i.e. 400 mW) </t>
  </si>
  <si>
    <t xml:space="preserve">Wi-Fi, IEEE 802.11ac radio at 5 GHz with a conducted output power greater than or equal to 200 mW per chain (up to 2x2, i.e. 400 mW) </t>
  </si>
  <si>
    <t>Additional allowance per RF chain above a 2x2 MIMO configuration (e.g., for 3x3 and 4x4) with a conducted output power greater than 200 mW per chain</t>
  </si>
  <si>
    <t>WiFi Access Point</t>
  </si>
  <si>
    <t>AP</t>
  </si>
  <si>
    <t>Cannot take the AP allowance if taking the Routing allowance</t>
  </si>
  <si>
    <t>WiFi above 2x2 HP</t>
  </si>
  <si>
    <t>WiFi above 2x2 LP</t>
  </si>
  <si>
    <t>For each active stream transcoded during testing</t>
  </si>
  <si>
    <t>WiFi Addl LP</t>
  </si>
  <si>
    <t>WiFi Addl HP</t>
  </si>
  <si>
    <t>TELE</t>
  </si>
  <si>
    <t>IP</t>
  </si>
  <si>
    <t>VA Tier 3
(kWh/yr)</t>
  </si>
  <si>
    <t>Enter NUMBERS ONLY in the cells (valid values are blank, 0, or a whole number, except for the APD and Deep Sleep, which could be a decimal number)</t>
  </si>
  <si>
    <t>If you need to remove a value in a field, either delete or right-click and select "Clear Contents"</t>
  </si>
  <si>
    <t xml:space="preserve">        If you do enter values for new features, include a description and proposed allowance for each new feature in the notes column.</t>
  </si>
  <si>
    <t>Fill in the STB Models Tier 3 Worksheet</t>
  </si>
  <si>
    <t>If the device is a DVR, take the first DVR allowance, then if the device is a 1 or 2 TB 3.5" HDD DVR, enter a 1 or a 2 in the DVR-A allowance</t>
  </si>
  <si>
    <t>If the device supports multi stream (&gt;1 stream), enter a 1 in MS.  If it supports &gt;2 up to 8, enter a 1 in MS-A as well.  If it supports &gt;8 up to 16, enter a 2 in MS-A.</t>
  </si>
  <si>
    <t xml:space="preserve">     The "Addl" WiFi allowances are for MIMO configurations greater than 2x2.  If you have multiple radios (e.g. 2.4 and 5.0 GHz), add up the additional MIMO streams above 2 for all radios.</t>
  </si>
  <si>
    <t>Enter only an '1' in the DOCSIS 2.0 or 3.0 columns, not both</t>
  </si>
  <si>
    <t>Pass?</t>
  </si>
  <si>
    <t>Quantity Received</t>
  </si>
  <si>
    <t>Multi-Service Gateway</t>
  </si>
  <si>
    <t>Tier 3 Allowances</t>
  </si>
  <si>
    <r>
      <t>TEC</t>
    </r>
    <r>
      <rPr>
        <b/>
        <vertAlign val="subscript"/>
        <sz val="11"/>
        <rFont val="Calibri"/>
        <family val="2"/>
        <scheme val="minor"/>
      </rPr>
      <t>MAX Tier 3</t>
    </r>
  </si>
  <si>
    <t>Rows 4-100 are for entering STB information, do NOT insert rows in this range</t>
  </si>
  <si>
    <t>NOTE: There are hidden tabs in this worksheet!  The calculations are now performed on separate tabs that are hidden to avoid confusion.</t>
  </si>
  <si>
    <t>If you need to see the calculations or the allowances, you can right-click on any tab and select Unhide to see the list of hidden sheets.</t>
  </si>
  <si>
    <t>The shaded cells are locked and contain formulas. You will not need to enter any information in the shaded cells.</t>
  </si>
  <si>
    <t>In the CableCARD column, enter a '1' if just one CableCARD is installed, or '2' for two CableCards</t>
  </si>
  <si>
    <t>CableCARD</t>
  </si>
  <si>
    <t>In the XCD-A column, enter the number of transcoders active during test (from 1 to 5)</t>
  </si>
  <si>
    <t>Enter a '1' in the RTG (Routing) column ONLY if the device supports HSD function and IP routing within the home for service other than video</t>
  </si>
  <si>
    <t>If the device has any new features with allowances to claim, enter the sum of the new feature allowances in the New Feature Allowances column.  A new TEC max will automatically be calculated.</t>
  </si>
  <si>
    <t>The Advanced Video allowance is Advanced Video-A - only for the second decoder if active during test (e.g. PIP)</t>
  </si>
  <si>
    <r>
      <t>TEC</t>
    </r>
    <r>
      <rPr>
        <vertAlign val="subscript"/>
        <sz val="11"/>
        <color theme="1"/>
        <rFont val="Calibri"/>
        <family val="2"/>
        <scheme val="minor"/>
      </rPr>
      <t>AS_REPORTED</t>
    </r>
    <r>
      <rPr>
        <sz val="11"/>
        <color theme="1"/>
        <rFont val="Calibri"/>
        <family val="2"/>
        <scheme val="minor"/>
      </rPr>
      <t xml:space="preserve"> is the value used in the Independent Adminstrator Annual Report.  The Service Provider may choose to report a higher TEC value than the calculated result.</t>
    </r>
  </si>
  <si>
    <r>
      <t xml:space="preserve">    (Note: the Pass column will not be updated until the TEC</t>
    </r>
    <r>
      <rPr>
        <vertAlign val="subscript"/>
        <sz val="11"/>
        <color theme="1"/>
        <rFont val="Calibri (Body)"/>
      </rPr>
      <t>AS_REPORTED</t>
    </r>
    <r>
      <rPr>
        <sz val="11"/>
        <color theme="1"/>
        <rFont val="Calibri"/>
        <family val="2"/>
        <scheme val="minor"/>
      </rPr>
      <t xml:space="preserve"> value is entered.)</t>
    </r>
  </si>
  <si>
    <t>D3 above 8x4</t>
  </si>
  <si>
    <t>For each additional 4 downstream DOCSIS 3.0 channels above 8</t>
  </si>
  <si>
    <t>DOCSIS 3.0 above 8x4</t>
  </si>
  <si>
    <t>Cannot take the RTG allowance if taking the D3 &gt;8x4 allowance</t>
  </si>
  <si>
    <t>The STB Totals and Weighted Average will be automatically populated based on quantities received entered in the Models tabs</t>
  </si>
  <si>
    <r>
      <t>TEC</t>
    </r>
    <r>
      <rPr>
        <vertAlign val="subscript"/>
        <sz val="11"/>
        <color theme="1"/>
        <rFont val="Calibri"/>
        <family val="2"/>
        <scheme val="minor"/>
      </rPr>
      <t>MEASURED</t>
    </r>
    <r>
      <rPr>
        <sz val="11"/>
        <color theme="1"/>
        <rFont val="Calibri"/>
        <family val="2"/>
        <scheme val="minor"/>
      </rPr>
      <t xml:space="preserve"> is the calculated TEC using the reported power measurements and TEC calculation per the ANSI/CTA 2043-A test method</t>
    </r>
  </si>
  <si>
    <t>For Wi-Fi, make sure that you determine if the device qualifies for low power conducted output power or high power.</t>
  </si>
  <si>
    <t xml:space="preserve">Enter STB-specific information on the STB Models Tier 3 worksheet </t>
  </si>
  <si>
    <t>(enter URL for company energy information to be included in report here)</t>
  </si>
  <si>
    <t>Number of residential video subscribers served:</t>
  </si>
  <si>
    <t>Link to STB Energy Information:</t>
  </si>
  <si>
    <t>CEEVA STB Report Tier 3</t>
  </si>
  <si>
    <t>Manufacturer</t>
  </si>
  <si>
    <t>CEEVA STB Report Tier 3 Calculations</t>
  </si>
  <si>
    <t>The Tier 3 Calculations sheet is password protected - there should be no reason to unprotect this sheet as no editing occurs on this sheet.</t>
  </si>
  <si>
    <t>Tier 3 has different allowances from Tier 2 -  do not attempt to copy/paste from older reports</t>
  </si>
  <si>
    <t>Questions about the Allowances?  Details about the Tier 3 Allowances are documented in the (hidden) Allowances pages.  Unhide and reference those for more details about how to use them.</t>
  </si>
  <si>
    <t>Instructions for Completing the CEEVA STB Reporting Template</t>
  </si>
  <si>
    <t>CEEVA ANNUAL REPORT for 2024 Reporting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</si>
</sst>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0"/>
      <name val="Arial"/>
      <family val="2"/>
    </font>
    <font>
      <b/>
      <vertAlign val="subscript"/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vertAlign val="subscript"/>
      <sz val="11"/>
      <color theme="1"/>
      <name val="Calibri (Body)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5FFC9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40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153">
    <xf numFmtId="0" fontId="0" fillId="0" borderId="0" xfId="0"/>
    <xf numFmtId="10" fontId="0" fillId="0" borderId="1" xfId="5" applyNumberFormat="1" applyFont="1" applyBorder="1" applyProtection="1"/>
    <xf numFmtId="0" fontId="11" fillId="0" borderId="1" xfId="0" applyFont="1" applyBorder="1" applyProtection="1">
      <protection locked="0"/>
    </xf>
    <xf numFmtId="0" fontId="11" fillId="0" borderId="2" xfId="0" applyFont="1" applyBorder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3" xfId="0" applyFont="1" applyBorder="1" applyProtection="1">
      <protection locked="0"/>
    </xf>
    <xf numFmtId="0" fontId="11" fillId="0" borderId="3" xfId="0" applyFont="1" applyBorder="1"/>
    <xf numFmtId="0" fontId="0" fillId="0" borderId="0" xfId="0" applyProtection="1">
      <protection locked="0"/>
    </xf>
    <xf numFmtId="0" fontId="0" fillId="0" borderId="1" xfId="0" applyBorder="1" applyAlignment="1">
      <alignment horizontal="left" vertical="center"/>
    </xf>
    <xf numFmtId="0" fontId="3" fillId="0" borderId="0" xfId="34" applyFont="1" applyProtection="1">
      <protection locked="0"/>
    </xf>
    <xf numFmtId="0" fontId="3" fillId="0" borderId="0" xfId="34" applyFont="1" applyAlignment="1" applyProtection="1">
      <alignment horizontal="center" wrapText="1"/>
      <protection locked="0"/>
    </xf>
    <xf numFmtId="0" fontId="3" fillId="0" borderId="0" xfId="34" applyFont="1" applyAlignment="1" applyProtection="1">
      <alignment horizontal="center"/>
      <protection locked="0"/>
    </xf>
    <xf numFmtId="2" fontId="3" fillId="0" borderId="0" xfId="34" applyNumberFormat="1" applyFont="1" applyAlignment="1" applyProtection="1">
      <alignment horizontal="center"/>
      <protection locked="0"/>
    </xf>
    <xf numFmtId="0" fontId="3" fillId="0" borderId="0" xfId="34" applyFont="1" applyAlignment="1">
      <alignment horizontal="center"/>
    </xf>
    <xf numFmtId="2" fontId="3" fillId="0" borderId="0" xfId="34" applyNumberFormat="1" applyFont="1" applyAlignment="1">
      <alignment horizontal="center"/>
    </xf>
    <xf numFmtId="0" fontId="3" fillId="0" borderId="0" xfId="34" applyFont="1" applyAlignment="1" applyProtection="1">
      <alignment wrapText="1"/>
      <protection locked="0"/>
    </xf>
    <xf numFmtId="0" fontId="3" fillId="0" borderId="0" xfId="34" applyFont="1" applyAlignment="1">
      <alignment wrapText="1"/>
    </xf>
    <xf numFmtId="0" fontId="3" fillId="0" borderId="0" xfId="34" applyFont="1"/>
    <xf numFmtId="0" fontId="5" fillId="0" borderId="4" xfId="34" applyFont="1" applyBorder="1" applyAlignment="1" applyProtection="1">
      <alignment horizontal="center" vertical="center" wrapText="1"/>
      <protection locked="0"/>
    </xf>
    <xf numFmtId="0" fontId="5" fillId="0" borderId="5" xfId="34" applyFont="1" applyBorder="1" applyAlignment="1" applyProtection="1">
      <alignment horizontal="center" vertical="center" wrapText="1"/>
      <protection locked="0"/>
    </xf>
    <xf numFmtId="0" fontId="5" fillId="0" borderId="5" xfId="34" applyFont="1" applyBorder="1" applyAlignment="1">
      <alignment horizontal="center" vertical="center" wrapText="1"/>
    </xf>
    <xf numFmtId="2" fontId="7" fillId="0" borderId="5" xfId="34" applyNumberFormat="1" applyFont="1" applyBorder="1" applyAlignment="1" applyProtection="1">
      <alignment horizontal="center" vertical="center" wrapText="1"/>
      <protection locked="0"/>
    </xf>
    <xf numFmtId="0" fontId="7" fillId="0" borderId="5" xfId="34" applyFont="1" applyBorder="1" applyAlignment="1" applyProtection="1">
      <alignment horizontal="center" vertical="center" wrapText="1"/>
      <protection locked="0"/>
    </xf>
    <xf numFmtId="2" fontId="5" fillId="0" borderId="5" xfId="34" applyNumberFormat="1" applyFont="1" applyBorder="1" applyAlignment="1">
      <alignment horizontal="center" vertical="center" wrapText="1"/>
    </xf>
    <xf numFmtId="0" fontId="5" fillId="0" borderId="6" xfId="34" applyFont="1" applyBorder="1" applyAlignment="1" applyProtection="1">
      <alignment horizontal="center" vertical="center" wrapText="1"/>
      <protection locked="0"/>
    </xf>
    <xf numFmtId="0" fontId="3" fillId="0" borderId="0" xfId="34" applyFont="1" applyAlignment="1">
      <alignment horizontal="center" vertical="center" wrapText="1"/>
    </xf>
    <xf numFmtId="0" fontId="3" fillId="0" borderId="0" xfId="34" applyFont="1" applyAlignment="1">
      <alignment vertical="center" wrapText="1"/>
    </xf>
    <xf numFmtId="0" fontId="3" fillId="0" borderId="0" xfId="34" quotePrefix="1" applyFont="1" applyAlignment="1" applyProtection="1">
      <alignment wrapText="1"/>
      <protection locked="0"/>
    </xf>
    <xf numFmtId="0" fontId="4" fillId="0" borderId="1" xfId="34" applyFont="1" applyBorder="1" applyAlignment="1">
      <alignment horizontal="center" vertical="center" wrapText="1"/>
    </xf>
    <xf numFmtId="0" fontId="4" fillId="0" borderId="1" xfId="34" applyFont="1" applyBorder="1" applyAlignment="1">
      <alignment horizontal="center" wrapText="1"/>
    </xf>
    <xf numFmtId="0" fontId="12" fillId="0" borderId="0" xfId="34" applyAlignment="1">
      <alignment horizontal="center" wrapText="1"/>
    </xf>
    <xf numFmtId="0" fontId="12" fillId="0" borderId="0" xfId="34" applyAlignment="1">
      <alignment vertical="top" wrapText="1"/>
    </xf>
    <xf numFmtId="0" fontId="12" fillId="0" borderId="1" xfId="34" applyBorder="1"/>
    <xf numFmtId="0" fontId="12" fillId="0" borderId="0" xfId="34"/>
    <xf numFmtId="0" fontId="12" fillId="0" borderId="1" xfId="34" applyBorder="1" applyAlignment="1">
      <alignment vertical="center"/>
    </xf>
    <xf numFmtId="0" fontId="12" fillId="0" borderId="1" xfId="34" applyBorder="1" applyAlignment="1">
      <alignment horizontal="center" vertical="center"/>
    </xf>
    <xf numFmtId="0" fontId="12" fillId="0" borderId="1" xfId="34" applyBorder="1" applyAlignment="1">
      <alignment horizontal="center" vertical="center" wrapText="1"/>
    </xf>
    <xf numFmtId="0" fontId="12" fillId="0" borderId="1" xfId="34" applyBorder="1" applyAlignment="1">
      <alignment vertical="center" wrapText="1"/>
    </xf>
    <xf numFmtId="0" fontId="12" fillId="0" borderId="0" xfId="34" applyAlignment="1">
      <alignment vertical="center"/>
    </xf>
    <xf numFmtId="0" fontId="12" fillId="0" borderId="0" xfId="34" applyAlignment="1">
      <alignment horizontal="center" vertical="center"/>
    </xf>
    <xf numFmtId="0" fontId="12" fillId="0" borderId="0" xfId="34" applyAlignment="1">
      <alignment horizontal="center" vertical="center" wrapText="1"/>
    </xf>
    <xf numFmtId="0" fontId="12" fillId="0" borderId="0" xfId="34" applyAlignment="1">
      <alignment vertical="center" wrapText="1"/>
    </xf>
    <xf numFmtId="0" fontId="12" fillId="0" borderId="0" xfId="34" applyAlignment="1">
      <alignment horizontal="center"/>
    </xf>
    <xf numFmtId="0" fontId="12" fillId="0" borderId="0" xfId="34" applyAlignment="1">
      <alignment wrapText="1"/>
    </xf>
    <xf numFmtId="0" fontId="4" fillId="0" borderId="1" xfId="34" applyFont="1" applyBorder="1"/>
    <xf numFmtId="0" fontId="12" fillId="0" borderId="1" xfId="34" applyBorder="1" applyAlignment="1">
      <alignment horizontal="center"/>
    </xf>
    <xf numFmtId="0" fontId="13" fillId="0" borderId="0" xfId="34" applyFont="1"/>
    <xf numFmtId="0" fontId="0" fillId="0" borderId="1" xfId="0" applyBorder="1" applyProtection="1">
      <protection locked="0"/>
    </xf>
    <xf numFmtId="0" fontId="11" fillId="0" borderId="1" xfId="0" applyFont="1" applyBorder="1" applyAlignment="1" applyProtection="1">
      <alignment horizontal="center" wrapText="1"/>
      <protection locked="0"/>
    </xf>
    <xf numFmtId="0" fontId="1" fillId="0" borderId="1" xfId="34" applyFont="1" applyBorder="1" applyAlignment="1">
      <alignment horizontal="center" vertical="center"/>
    </xf>
    <xf numFmtId="0" fontId="4" fillId="0" borderId="0" xfId="34" applyFont="1"/>
    <xf numFmtId="0" fontId="4" fillId="0" borderId="0" xfId="34" applyFont="1" applyAlignment="1">
      <alignment horizontal="center" wrapText="1"/>
    </xf>
    <xf numFmtId="0" fontId="1" fillId="0" borderId="1" xfId="34" applyFont="1" applyBorder="1"/>
    <xf numFmtId="0" fontId="1" fillId="0" borderId="1" xfId="34" applyFont="1" applyBorder="1" applyAlignment="1">
      <alignment wrapText="1"/>
    </xf>
    <xf numFmtId="1" fontId="3" fillId="0" borderId="0" xfId="34" applyNumberFormat="1" applyFont="1" applyAlignment="1" applyProtection="1">
      <alignment horizontal="center"/>
      <protection locked="0"/>
    </xf>
    <xf numFmtId="1" fontId="3" fillId="0" borderId="0" xfId="34" applyNumberFormat="1" applyFont="1" applyAlignment="1">
      <alignment horizontal="center"/>
    </xf>
    <xf numFmtId="0" fontId="1" fillId="0" borderId="0" xfId="34" applyFont="1"/>
    <xf numFmtId="0" fontId="12" fillId="0" borderId="1" xfId="34" applyBorder="1" applyAlignment="1">
      <alignment wrapText="1"/>
    </xf>
    <xf numFmtId="0" fontId="5" fillId="0" borderId="5" xfId="34" applyFont="1" applyBorder="1" applyAlignment="1" applyProtection="1">
      <alignment horizontal="center" vertical="center" textRotation="90" wrapText="1"/>
      <protection locked="0"/>
    </xf>
    <xf numFmtId="0" fontId="5" fillId="0" borderId="5" xfId="34" applyFont="1" applyBorder="1" applyAlignment="1">
      <alignment horizontal="center" vertical="center" textRotation="90" wrapText="1"/>
    </xf>
    <xf numFmtId="0" fontId="1" fillId="0" borderId="1" xfId="34" applyFont="1" applyBorder="1" applyAlignment="1">
      <alignment vertical="center"/>
    </xf>
    <xf numFmtId="164" fontId="3" fillId="0" borderId="0" xfId="34" applyNumberFormat="1" applyFont="1" applyAlignment="1" applyProtection="1">
      <alignment horizontal="center"/>
      <protection locked="0"/>
    </xf>
    <xf numFmtId="0" fontId="11" fillId="0" borderId="1" xfId="0" applyFont="1" applyBorder="1"/>
    <xf numFmtId="0" fontId="0" fillId="0" borderId="1" xfId="0" applyBorder="1"/>
    <xf numFmtId="2" fontId="3" fillId="0" borderId="0" xfId="34" applyNumberFormat="1" applyFont="1" applyAlignment="1">
      <alignment wrapText="1"/>
    </xf>
    <xf numFmtId="0" fontId="18" fillId="0" borderId="0" xfId="0" applyFont="1"/>
    <xf numFmtId="0" fontId="19" fillId="2" borderId="0" xfId="34" applyFont="1" applyFill="1" applyAlignment="1" applyProtection="1">
      <alignment horizontal="left"/>
      <protection locked="0"/>
    </xf>
    <xf numFmtId="0" fontId="20" fillId="2" borderId="0" xfId="34" applyFont="1" applyFill="1" applyAlignment="1" applyProtection="1">
      <alignment horizontal="center"/>
      <protection locked="0"/>
    </xf>
    <xf numFmtId="0" fontId="21" fillId="2" borderId="0" xfId="34" applyFont="1" applyFill="1" applyAlignment="1" applyProtection="1">
      <alignment horizontal="left"/>
      <protection locked="0"/>
    </xf>
    <xf numFmtId="0" fontId="20" fillId="2" borderId="0" xfId="34" applyFont="1" applyFill="1" applyProtection="1">
      <protection locked="0"/>
    </xf>
    <xf numFmtId="0" fontId="20" fillId="2" borderId="0" xfId="34" applyFont="1" applyFill="1" applyAlignment="1" applyProtection="1">
      <alignment horizontal="center" wrapText="1"/>
      <protection locked="0"/>
    </xf>
    <xf numFmtId="2" fontId="20" fillId="2" borderId="0" xfId="34" applyNumberFormat="1" applyFont="1" applyFill="1" applyAlignment="1" applyProtection="1">
      <alignment horizontal="center"/>
      <protection locked="0"/>
    </xf>
    <xf numFmtId="0" fontId="20" fillId="2" borderId="0" xfId="34" applyFont="1" applyFill="1" applyAlignment="1" applyProtection="1">
      <alignment wrapText="1"/>
      <protection locked="0"/>
    </xf>
    <xf numFmtId="0" fontId="20" fillId="0" borderId="0" xfId="34" applyFont="1" applyAlignment="1">
      <alignment wrapText="1"/>
    </xf>
    <xf numFmtId="0" fontId="20" fillId="0" borderId="0" xfId="34" applyFont="1"/>
    <xf numFmtId="49" fontId="3" fillId="0" borderId="0" xfId="34" applyNumberFormat="1" applyFont="1" applyAlignment="1" applyProtection="1">
      <alignment horizontal="center"/>
      <protection locked="0"/>
    </xf>
    <xf numFmtId="0" fontId="5" fillId="0" borderId="0" xfId="34" applyFont="1" applyAlignment="1">
      <alignment horizontal="center" vertical="center" wrapText="1"/>
    </xf>
    <xf numFmtId="2" fontId="5" fillId="0" borderId="5" xfId="34" applyNumberFormat="1" applyFont="1" applyBorder="1" applyAlignment="1">
      <alignment horizontal="center" vertical="center" textRotation="90" wrapText="1"/>
    </xf>
    <xf numFmtId="0" fontId="3" fillId="0" borderId="0" xfId="34" quotePrefix="1" applyFont="1" applyAlignment="1">
      <alignment wrapText="1"/>
    </xf>
    <xf numFmtId="2" fontId="0" fillId="0" borderId="1" xfId="0" applyNumberFormat="1" applyBorder="1"/>
    <xf numFmtId="0" fontId="15" fillId="3" borderId="0" xfId="34" applyFont="1" applyFill="1" applyAlignment="1" applyProtection="1">
      <alignment horizontal="left"/>
      <protection locked="0"/>
    </xf>
    <xf numFmtId="0" fontId="3" fillId="3" borderId="0" xfId="34" applyFont="1" applyFill="1" applyAlignment="1" applyProtection="1">
      <alignment horizontal="center"/>
      <protection locked="0"/>
    </xf>
    <xf numFmtId="0" fontId="17" fillId="3" borderId="0" xfId="34" applyFont="1" applyFill="1" applyAlignment="1" applyProtection="1">
      <alignment horizontal="left"/>
      <protection locked="0"/>
    </xf>
    <xf numFmtId="0" fontId="3" fillId="3" borderId="0" xfId="34" applyFont="1" applyFill="1" applyProtection="1">
      <protection locked="0"/>
    </xf>
    <xf numFmtId="0" fontId="3" fillId="3" borderId="0" xfId="34" applyFont="1" applyFill="1" applyAlignment="1" applyProtection="1">
      <alignment horizontal="center" wrapText="1"/>
      <protection locked="0"/>
    </xf>
    <xf numFmtId="2" fontId="3" fillId="3" borderId="0" xfId="34" applyNumberFormat="1" applyFont="1" applyFill="1" applyAlignment="1" applyProtection="1">
      <alignment horizontal="center"/>
      <protection locked="0"/>
    </xf>
    <xf numFmtId="0" fontId="3" fillId="3" borderId="0" xfId="34" applyFont="1" applyFill="1" applyAlignment="1" applyProtection="1">
      <alignment wrapText="1"/>
      <protection locked="0"/>
    </xf>
    <xf numFmtId="2" fontId="3" fillId="3" borderId="1" xfId="34" applyNumberFormat="1" applyFont="1" applyFill="1" applyBorder="1" applyAlignment="1">
      <alignment horizontal="center"/>
    </xf>
    <xf numFmtId="1" fontId="3" fillId="3" borderId="1" xfId="34" applyNumberFormat="1" applyFont="1" applyFill="1" applyBorder="1" applyAlignment="1">
      <alignment horizontal="center"/>
    </xf>
    <xf numFmtId="1" fontId="3" fillId="0" borderId="0" xfId="34" applyNumberFormat="1" applyFont="1" applyAlignment="1" applyProtection="1">
      <alignment wrapText="1"/>
      <protection locked="0"/>
    </xf>
    <xf numFmtId="0" fontId="1" fillId="0" borderId="0" xfId="0" applyFont="1"/>
    <xf numFmtId="0" fontId="3" fillId="2" borderId="0" xfId="34" applyFont="1" applyFill="1" applyAlignment="1">
      <alignment horizontal="center"/>
    </xf>
    <xf numFmtId="0" fontId="3" fillId="2" borderId="0" xfId="34" applyFont="1" applyFill="1" applyAlignment="1" applyProtection="1">
      <alignment horizontal="center"/>
      <protection locked="0"/>
    </xf>
    <xf numFmtId="0" fontId="3" fillId="2" borderId="0" xfId="34" applyFont="1" applyFill="1" applyAlignment="1" applyProtection="1">
      <alignment horizontal="center" wrapText="1"/>
      <protection locked="0"/>
    </xf>
    <xf numFmtId="164" fontId="3" fillId="2" borderId="0" xfId="34" applyNumberFormat="1" applyFont="1" applyFill="1" applyAlignment="1" applyProtection="1">
      <alignment horizontal="center"/>
      <protection locked="0"/>
    </xf>
    <xf numFmtId="1" fontId="3" fillId="2" borderId="0" xfId="34" applyNumberFormat="1" applyFont="1" applyFill="1" applyAlignment="1" applyProtection="1">
      <alignment horizontal="center"/>
      <protection locked="0"/>
    </xf>
    <xf numFmtId="2" fontId="3" fillId="2" borderId="0" xfId="34" applyNumberFormat="1" applyFont="1" applyFill="1" applyAlignment="1" applyProtection="1">
      <alignment horizontal="center"/>
      <protection locked="0"/>
    </xf>
    <xf numFmtId="1" fontId="3" fillId="2" borderId="0" xfId="34" applyNumberFormat="1" applyFont="1" applyFill="1" applyAlignment="1">
      <alignment horizontal="center"/>
    </xf>
    <xf numFmtId="2" fontId="3" fillId="2" borderId="0" xfId="34" applyNumberFormat="1" applyFont="1" applyFill="1" applyAlignment="1">
      <alignment horizontal="center"/>
    </xf>
    <xf numFmtId="0" fontId="3" fillId="2" borderId="0" xfId="34" applyFont="1" applyFill="1" applyAlignment="1" applyProtection="1">
      <alignment wrapText="1"/>
      <protection locked="0"/>
    </xf>
    <xf numFmtId="0" fontId="3" fillId="2" borderId="0" xfId="34" applyFont="1" applyFill="1" applyAlignment="1">
      <alignment wrapText="1"/>
    </xf>
    <xf numFmtId="0" fontId="3" fillId="2" borderId="0" xfId="34" applyFont="1" applyFill="1"/>
    <xf numFmtId="1" fontId="3" fillId="4" borderId="0" xfId="34" applyNumberFormat="1" applyFont="1" applyFill="1" applyAlignment="1" applyProtection="1">
      <alignment horizontal="center"/>
      <protection locked="0"/>
    </xf>
    <xf numFmtId="0" fontId="3" fillId="4" borderId="0" xfId="34" applyFont="1" applyFill="1" applyAlignment="1" applyProtection="1">
      <alignment horizontal="center"/>
      <protection locked="0"/>
    </xf>
    <xf numFmtId="0" fontId="3" fillId="4" borderId="0" xfId="34" applyFont="1" applyFill="1" applyAlignment="1" applyProtection="1">
      <alignment horizontal="center" wrapText="1"/>
      <protection locked="0"/>
    </xf>
    <xf numFmtId="164" fontId="3" fillId="4" borderId="0" xfId="34" applyNumberFormat="1" applyFont="1" applyFill="1" applyAlignment="1" applyProtection="1">
      <alignment horizontal="center"/>
      <protection locked="0"/>
    </xf>
    <xf numFmtId="2" fontId="3" fillId="4" borderId="0" xfId="34" applyNumberFormat="1" applyFont="1" applyFill="1" applyAlignment="1" applyProtection="1">
      <alignment horizontal="center"/>
      <protection locked="0"/>
    </xf>
    <xf numFmtId="2" fontId="3" fillId="4" borderId="0" xfId="34" applyNumberFormat="1" applyFont="1" applyFill="1" applyAlignment="1">
      <alignment horizontal="center"/>
    </xf>
    <xf numFmtId="0" fontId="3" fillId="4" borderId="0" xfId="34" applyFont="1" applyFill="1" applyAlignment="1">
      <alignment horizontal="center"/>
    </xf>
    <xf numFmtId="1" fontId="3" fillId="4" borderId="0" xfId="34" applyNumberFormat="1" applyFont="1" applyFill="1" applyAlignment="1">
      <alignment horizontal="center"/>
    </xf>
    <xf numFmtId="0" fontId="3" fillId="4" borderId="0" xfId="34" applyFont="1" applyFill="1" applyAlignment="1" applyProtection="1">
      <alignment wrapText="1"/>
      <protection locked="0"/>
    </xf>
    <xf numFmtId="0" fontId="3" fillId="4" borderId="0" xfId="34" applyFont="1" applyFill="1" applyAlignment="1">
      <alignment wrapText="1"/>
    </xf>
    <xf numFmtId="0" fontId="3" fillId="4" borderId="0" xfId="34" applyFont="1" applyFill="1"/>
    <xf numFmtId="0" fontId="1" fillId="0" borderId="0" xfId="39"/>
    <xf numFmtId="9" fontId="0" fillId="0" borderId="1" xfId="5" applyFont="1" applyBorder="1" applyProtection="1"/>
    <xf numFmtId="1" fontId="3" fillId="0" borderId="0" xfId="39" applyNumberFormat="1" applyFont="1" applyAlignment="1" applyProtection="1">
      <alignment horizontal="center"/>
      <protection locked="0"/>
    </xf>
    <xf numFmtId="49" fontId="3" fillId="0" borderId="0" xfId="39" applyNumberFormat="1" applyFont="1" applyAlignment="1" applyProtection="1">
      <alignment horizontal="center"/>
      <protection locked="0"/>
    </xf>
    <xf numFmtId="0" fontId="3" fillId="0" borderId="0" xfId="39" applyFont="1" applyAlignment="1" applyProtection="1">
      <alignment horizontal="center"/>
      <protection locked="0"/>
    </xf>
    <xf numFmtId="0" fontId="3" fillId="0" borderId="0" xfId="39" applyFont="1" applyAlignment="1" applyProtection="1">
      <alignment horizontal="center" wrapText="1"/>
      <protection locked="0"/>
    </xf>
    <xf numFmtId="164" fontId="3" fillId="0" borderId="0" xfId="39" applyNumberFormat="1" applyFont="1" applyAlignment="1" applyProtection="1">
      <alignment horizontal="center"/>
      <protection locked="0"/>
    </xf>
    <xf numFmtId="2" fontId="3" fillId="0" borderId="0" xfId="39" applyNumberFormat="1" applyFont="1" applyAlignment="1" applyProtection="1">
      <alignment horizontal="center"/>
      <protection locked="0"/>
    </xf>
    <xf numFmtId="2" fontId="4" fillId="0" borderId="5" xfId="34" applyNumberFormat="1" applyFont="1" applyBorder="1" applyAlignment="1">
      <alignment horizontal="center" vertical="center" wrapText="1"/>
    </xf>
    <xf numFmtId="0" fontId="5" fillId="0" borderId="4" xfId="34" applyFont="1" applyBorder="1" applyAlignment="1">
      <alignment horizontal="center" vertical="center" wrapText="1"/>
    </xf>
    <xf numFmtId="0" fontId="4" fillId="0" borderId="5" xfId="34" applyFont="1" applyBorder="1" applyAlignment="1">
      <alignment horizontal="center" vertical="center" wrapText="1"/>
    </xf>
    <xf numFmtId="0" fontId="4" fillId="0" borderId="5" xfId="34" applyFont="1" applyBorder="1" applyAlignment="1">
      <alignment horizontal="center" vertical="center" textRotation="90" wrapText="1"/>
    </xf>
    <xf numFmtId="2" fontId="4" fillId="0" borderId="5" xfId="34" applyNumberFormat="1" applyFont="1" applyBorder="1" applyAlignment="1">
      <alignment horizontal="center" vertical="center" textRotation="90" wrapText="1"/>
    </xf>
    <xf numFmtId="2" fontId="7" fillId="0" borderId="5" xfId="34" applyNumberFormat="1" applyFont="1" applyBorder="1" applyAlignment="1">
      <alignment horizontal="center" vertical="center" wrapText="1"/>
    </xf>
    <xf numFmtId="0" fontId="5" fillId="0" borderId="6" xfId="34" applyFont="1" applyBorder="1" applyAlignment="1">
      <alignment horizontal="center" vertical="center" wrapText="1"/>
    </xf>
    <xf numFmtId="0" fontId="11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right"/>
    </xf>
    <xf numFmtId="0" fontId="11" fillId="0" borderId="2" xfId="0" applyFont="1" applyBorder="1" applyAlignment="1" applyProtection="1">
      <alignment horizontal="right"/>
      <protection locked="0"/>
    </xf>
    <xf numFmtId="2" fontId="5" fillId="0" borderId="3" xfId="34" applyNumberFormat="1" applyFont="1" applyBorder="1" applyAlignment="1">
      <alignment horizontal="right"/>
    </xf>
    <xf numFmtId="0" fontId="11" fillId="0" borderId="3" xfId="0" applyFont="1" applyBorder="1" applyAlignment="1">
      <alignment horizontal="right"/>
    </xf>
    <xf numFmtId="0" fontId="5" fillId="0" borderId="3" xfId="34" applyFont="1" applyBorder="1" applyAlignment="1" applyProtection="1">
      <alignment horizontal="right" wrapText="1"/>
      <protection locked="0"/>
    </xf>
    <xf numFmtId="0" fontId="11" fillId="0" borderId="3" xfId="0" applyFont="1" applyBorder="1" applyAlignment="1">
      <alignment horizontal="right" wrapText="1"/>
    </xf>
    <xf numFmtId="0" fontId="1" fillId="0" borderId="4" xfId="34" applyFont="1" applyBorder="1" applyAlignment="1">
      <alignment wrapText="1"/>
    </xf>
    <xf numFmtId="0" fontId="12" fillId="0" borderId="5" xfId="34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1" fillId="0" borderId="7" xfId="34" applyFont="1" applyBorder="1" applyAlignment="1">
      <alignment vertical="top" wrapText="1"/>
    </xf>
    <xf numFmtId="0" fontId="12" fillId="0" borderId="8" xfId="34" applyBorder="1" applyAlignment="1">
      <alignment vertical="top" wrapText="1"/>
    </xf>
    <xf numFmtId="0" fontId="1" fillId="0" borderId="2" xfId="34" applyFont="1" applyBorder="1" applyAlignment="1">
      <alignment vertical="top" wrapText="1"/>
    </xf>
    <xf numFmtId="0" fontId="12" fillId="0" borderId="0" xfId="34" applyAlignment="1">
      <alignment vertical="top" wrapText="1"/>
    </xf>
    <xf numFmtId="0" fontId="12" fillId="0" borderId="1" xfId="34" applyBorder="1" applyAlignment="1">
      <alignment wrapText="1"/>
    </xf>
    <xf numFmtId="0" fontId="0" fillId="0" borderId="1" xfId="0" applyBorder="1" applyAlignment="1">
      <alignment wrapText="1"/>
    </xf>
    <xf numFmtId="0" fontId="1" fillId="0" borderId="1" xfId="34" applyFont="1" applyBorder="1" applyAlignment="1">
      <alignment wrapText="1"/>
    </xf>
    <xf numFmtId="0" fontId="12" fillId="0" borderId="4" xfId="34" applyBorder="1" applyAlignment="1">
      <alignment wrapText="1"/>
    </xf>
    <xf numFmtId="0" fontId="1" fillId="0" borderId="4" xfId="34" applyFont="1" applyBorder="1"/>
    <xf numFmtId="0" fontId="0" fillId="0" borderId="5" xfId="0" applyBorder="1"/>
    <xf numFmtId="0" fontId="0" fillId="0" borderId="6" xfId="0" applyBorder="1"/>
    <xf numFmtId="0" fontId="1" fillId="0" borderId="5" xfId="34" applyFont="1" applyBorder="1" applyAlignment="1">
      <alignment wrapText="1"/>
    </xf>
    <xf numFmtId="0" fontId="4" fillId="0" borderId="0" xfId="34" applyFont="1"/>
  </cellXfs>
  <cellStyles count="40">
    <cellStyle name="Followed Hyperlink" xfId="2" builtinId="9" hidden="1"/>
    <cellStyle name="Followed Hyperlink" xfId="4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6" builtinId="9" hidden="1"/>
    <cellStyle name="Followed Hyperlink" xfId="38" builtinId="9" hidden="1"/>
    <cellStyle name="Hyperlink" xfId="1" builtinId="8" hidden="1"/>
    <cellStyle name="Hyperlink" xfId="3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5" builtinId="8" hidden="1"/>
    <cellStyle name="Hyperlink" xfId="37" builtinId="8" hidden="1"/>
    <cellStyle name="Normal" xfId="0" builtinId="0"/>
    <cellStyle name="Normal 2" xfId="34" xr:uid="{00000000-0005-0000-0000-000025000000}"/>
    <cellStyle name="Normal 2 2" xfId="39" xr:uid="{040F8A02-D553-3341-8C9A-0776C6635716}"/>
    <cellStyle name="Percent" xfId="5" builtinId="5"/>
  </cellStyles>
  <dxfs count="5"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Medium4"/>
  <colors>
    <mruColors>
      <color rgb="FFB9F1BA"/>
      <color rgb="FFFFFBB0"/>
      <color rgb="FFC5FF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73"/>
  <sheetViews>
    <sheetView tabSelected="1" workbookViewId="0">
      <selection activeCell="E4" sqref="E4"/>
    </sheetView>
  </sheetViews>
  <sheetFormatPr baseColWidth="10" defaultColWidth="11" defaultRowHeight="16" x14ac:dyDescent="0.2"/>
  <cols>
    <col min="1" max="1" width="19.5" customWidth="1"/>
    <col min="2" max="2" width="13" customWidth="1"/>
    <col min="3" max="3" width="13.1640625" customWidth="1"/>
  </cols>
  <sheetData>
    <row r="1" spans="1:5" x14ac:dyDescent="0.2">
      <c r="A1" s="4" t="s">
        <v>160</v>
      </c>
      <c r="B1" s="8"/>
      <c r="C1" s="8"/>
      <c r="D1" s="8"/>
    </row>
    <row r="2" spans="1:5" x14ac:dyDescent="0.2">
      <c r="A2" s="4" t="s">
        <v>9</v>
      </c>
      <c r="B2" s="8"/>
      <c r="C2" s="8"/>
      <c r="D2" s="8"/>
      <c r="E2" s="8"/>
    </row>
    <row r="3" spans="1:5" x14ac:dyDescent="0.2">
      <c r="A3" s="8"/>
      <c r="B3" s="8"/>
      <c r="C3" s="8"/>
      <c r="D3" s="8"/>
      <c r="E3" s="8"/>
    </row>
    <row r="4" spans="1:5" x14ac:dyDescent="0.2">
      <c r="A4" s="129" t="s">
        <v>10</v>
      </c>
      <c r="B4" s="130"/>
      <c r="C4" s="130"/>
      <c r="D4" s="130"/>
      <c r="E4" s="8"/>
    </row>
    <row r="5" spans="1:5" x14ac:dyDescent="0.2">
      <c r="A5" s="129" t="s">
        <v>11</v>
      </c>
      <c r="B5" s="130"/>
      <c r="C5" s="130"/>
      <c r="D5" s="130"/>
      <c r="E5" s="8">
        <v>2024</v>
      </c>
    </row>
    <row r="6" spans="1:5" x14ac:dyDescent="0.2">
      <c r="A6" s="4"/>
      <c r="B6" s="8"/>
      <c r="C6" s="8"/>
      <c r="D6" s="8"/>
      <c r="E6" s="8"/>
    </row>
    <row r="7" spans="1:5" x14ac:dyDescent="0.2">
      <c r="A7" s="129" t="s">
        <v>151</v>
      </c>
      <c r="B7" s="130"/>
      <c r="C7" s="130"/>
      <c r="D7" s="130"/>
      <c r="E7" s="8"/>
    </row>
    <row r="8" spans="1:5" x14ac:dyDescent="0.2">
      <c r="A8" s="129" t="s">
        <v>23</v>
      </c>
      <c r="B8" s="130"/>
      <c r="C8" s="130"/>
      <c r="D8" s="130"/>
      <c r="E8" s="8"/>
    </row>
    <row r="9" spans="1:5" x14ac:dyDescent="0.2">
      <c r="A9" s="4"/>
      <c r="B9" s="5"/>
      <c r="C9" s="5"/>
      <c r="D9" s="8"/>
      <c r="E9" s="8"/>
    </row>
    <row r="10" spans="1:5" x14ac:dyDescent="0.2">
      <c r="A10" s="131" t="s">
        <v>152</v>
      </c>
      <c r="B10" s="130"/>
      <c r="C10" s="130"/>
      <c r="D10" s="130"/>
      <c r="E10" s="8" t="s">
        <v>150</v>
      </c>
    </row>
    <row r="11" spans="1:5" x14ac:dyDescent="0.2">
      <c r="A11" s="6"/>
      <c r="B11" s="7"/>
      <c r="C11" s="7"/>
      <c r="D11" s="8"/>
      <c r="E11" s="8"/>
    </row>
    <row r="12" spans="1:5" ht="68" x14ac:dyDescent="0.2">
      <c r="A12" s="2" t="s">
        <v>24</v>
      </c>
      <c r="B12" s="2" t="s">
        <v>12</v>
      </c>
      <c r="C12" s="49" t="s">
        <v>16</v>
      </c>
      <c r="D12" s="49" t="s">
        <v>17</v>
      </c>
      <c r="E12" s="49" t="s">
        <v>77</v>
      </c>
    </row>
    <row r="13" spans="1:5" x14ac:dyDescent="0.2">
      <c r="A13" s="9" t="s">
        <v>18</v>
      </c>
      <c r="B13" s="64">
        <f ca="1">SUMIF('STB Models Tier 3'!F4:F101,"DVR",'STB Models Tier 3'!A4:A100)</f>
        <v>0</v>
      </c>
      <c r="C13" s="64">
        <f>SUMIFS('STB Models Tier 3'!A4:A100,'STB Models Tier 3'!F4:F100,"DVR",'STB Models Tier 3'!AS4:AS100,"Yes")</f>
        <v>0</v>
      </c>
      <c r="D13" s="1" t="str">
        <f ca="1">IF(B13=0,"",C13/B13)</f>
        <v/>
      </c>
      <c r="E13" s="80" t="str" cm="1">
        <f t="array" aca="1" ref="E13" ca="1">IF(B13=0,"",SUMPRODUCT('STB Models Tier 3'!AP4:AP100,('STB Models Tier 3'!A4:A100)*('STB Models Tier 3'!F4:F100="DVR"))/B13)</f>
        <v/>
      </c>
    </row>
    <row r="14" spans="1:5" x14ac:dyDescent="0.2">
      <c r="A14" s="9" t="s">
        <v>19</v>
      </c>
      <c r="B14" s="64">
        <f ca="1">SUMIF('STB Models Tier 3'!F4:F101,"Non-DVR",'STB Models Tier 3'!A4:A100)</f>
        <v>0</v>
      </c>
      <c r="C14" s="64">
        <f>SUMIFS('STB Models Tier 3'!A4:A100,'STB Models Tier 3'!F4:F100,"Non-DVR",'STB Models Tier 3'!AS4:AS100,"Yes")</f>
        <v>0</v>
      </c>
      <c r="D14" s="1" t="str">
        <f t="shared" ref="D14:D18" ca="1" si="0">IF(B14=0,"",C14/B14)</f>
        <v/>
      </c>
      <c r="E14" s="80" t="str" cm="1">
        <f t="array" aca="1" ref="E14" ca="1">IF(B14=0,"",SUMPRODUCT('STB Models Tier 3'!AP4:AP100,('STB Models Tier 3'!A4:A100)*('STB Models Tier 3'!F4:F100="Non-DVR"))/B14)</f>
        <v/>
      </c>
    </row>
    <row r="15" spans="1:5" x14ac:dyDescent="0.2">
      <c r="A15" s="9" t="s">
        <v>13</v>
      </c>
      <c r="B15" s="64">
        <f ca="1">SUMIF('STB Models Tier 3'!F4:F101,"Thin Client",'STB Models Tier 3'!A4:A100)</f>
        <v>0</v>
      </c>
      <c r="C15" s="64">
        <f>SUMIFS('STB Models Tier 3'!A4:A100,'STB Models Tier 3'!F4:F100,"Thin Client",'STB Models Tier 3'!AS4:AS100,"Yes")</f>
        <v>0</v>
      </c>
      <c r="D15" s="1" t="str">
        <f t="shared" ca="1" si="0"/>
        <v/>
      </c>
      <c r="E15" s="80" t="str" cm="1">
        <f t="array" aca="1" ref="E15" ca="1">IF(B15=0,"",SUMPRODUCT('STB Models Tier 3'!AP4:AP100,('STB Models Tier 3'!A4:A100)*('STB Models Tier 3'!F4:F100="Thin Client"))/B15)</f>
        <v/>
      </c>
    </row>
    <row r="16" spans="1:5" x14ac:dyDescent="0.2">
      <c r="A16" s="9" t="s">
        <v>127</v>
      </c>
      <c r="B16" s="64">
        <f ca="1">SUMIF('STB Models Tier 3'!F4:F101,"Multi-Service Gateway",'STB Models Tier 3'!A4:A100)</f>
        <v>0</v>
      </c>
      <c r="C16" s="64">
        <f>SUMIFS('STB Models Tier 3'!A4:A100,'STB Models Tier 3'!F4:F100,"Multi-Service Gateway",'STB Models Tier 3'!AS4:AS100,"Yes")</f>
        <v>0</v>
      </c>
      <c r="D16" s="1" t="str">
        <f t="shared" ca="1" si="0"/>
        <v/>
      </c>
      <c r="E16" s="80" t="str" cm="1">
        <f t="array" aca="1" ref="E16" ca="1">IF(B16=0,"",SUMPRODUCT('STB Models Tier 3'!AP4:AP100,('STB Models Tier 3'!A4:A100)*('STB Models Tier 3'!F4:F100="Multi-Service Gateway"))/B16)</f>
        <v/>
      </c>
    </row>
    <row r="17" spans="1:18" x14ac:dyDescent="0.2">
      <c r="A17" s="9" t="s">
        <v>14</v>
      </c>
      <c r="B17" s="64">
        <f ca="1">SUMIF('STB Models Tier 3'!F4:F101,"Cable DTA",'STB Models Tier 3'!A4:A100)</f>
        <v>0</v>
      </c>
      <c r="C17" s="64">
        <f>SUMIFS('STB Models Tier 3'!A4:A100,'STB Models Tier 3'!F4:F100,"Cable DTA",'STB Models Tier 3'!AS4:AS100,"Yes")</f>
        <v>0</v>
      </c>
      <c r="D17" s="1" t="str">
        <f t="shared" ca="1" si="0"/>
        <v/>
      </c>
      <c r="E17" s="80" t="str" cm="1">
        <f t="array" aca="1" ref="E17" ca="1">IF(B17=0,"",SUMPRODUCT('STB Models Tier 3'!AP4:AP100,('STB Models Tier 3'!A4:A100)*('STB Models Tier 3'!F4:F100="Cable DTA"))/B17)</f>
        <v/>
      </c>
    </row>
    <row r="18" spans="1:18" x14ac:dyDescent="0.2">
      <c r="A18" s="2" t="s">
        <v>15</v>
      </c>
      <c r="B18" s="63">
        <f ca="1">SUM(B13:B17)</f>
        <v>0</v>
      </c>
      <c r="C18" s="63">
        <f>SUM(C13:C17)</f>
        <v>0</v>
      </c>
      <c r="D18" s="115" t="str">
        <f t="shared" ca="1" si="0"/>
        <v/>
      </c>
      <c r="E18" s="48"/>
    </row>
    <row r="19" spans="1:18" x14ac:dyDescent="0.2">
      <c r="A19" s="3"/>
      <c r="B19" s="4"/>
      <c r="C19" s="4"/>
      <c r="D19" s="4"/>
      <c r="E19" s="8"/>
    </row>
    <row r="20" spans="1:18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</row>
    <row r="21" spans="1:18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  <row r="22" spans="1:18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</row>
    <row r="23" spans="1:18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18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1:18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18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18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1:18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1:18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18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</row>
    <row r="31" spans="1:18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1:18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1:18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1:18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1:18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1:18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1:18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1:18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1:18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8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8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8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8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  <row r="45" spans="1:18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</row>
    <row r="46" spans="1:18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</row>
    <row r="47" spans="1:18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</row>
    <row r="48" spans="1:18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</row>
    <row r="49" spans="1:18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</row>
    <row r="50" spans="1:18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</row>
    <row r="51" spans="1:18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</row>
    <row r="52" spans="1:18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3" spans="1:18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4" spans="1:18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5" spans="1:18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</row>
    <row r="56" spans="1:18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</row>
    <row r="57" spans="1:18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</row>
    <row r="58" spans="1:18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</row>
    <row r="59" spans="1:18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</row>
    <row r="60" spans="1:18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</row>
    <row r="61" spans="1:18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</row>
    <row r="62" spans="1:18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</row>
    <row r="63" spans="1:18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</row>
    <row r="64" spans="1:18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</row>
    <row r="65" spans="1:18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</row>
    <row r="66" spans="1:18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</row>
    <row r="67" spans="1:18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</row>
    <row r="68" spans="1:18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</row>
    <row r="69" spans="1:18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</row>
    <row r="70" spans="1:18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</row>
    <row r="71" spans="1:18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</sheetData>
  <sheetProtection algorithmName="SHA-512" hashValue="dxwjyuD5twACXgSKhd3Q95nLNAphtRorT1ZqTXpXdKl3rdDKcNLkzlQRvxIwxUo7SMOM1ojuBj8v66CK6GZ5sA==" saltValue="jUa9AnKdggqrOkMHjnpZqw==" spinCount="100000" sheet="1" objects="1" scenarios="1"/>
  <mergeCells count="5">
    <mergeCell ref="A4:D4"/>
    <mergeCell ref="A7:D7"/>
    <mergeCell ref="A5:D5"/>
    <mergeCell ref="A8:D8"/>
    <mergeCell ref="A10:D10"/>
  </mergeCells>
  <pageMargins left="0.75" right="0.75" top="1" bottom="1" header="0.5" footer="0.5"/>
  <pageSetup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671DB-848A-224C-AC33-46AF82F38BB8}">
  <sheetPr codeName="Sheet7">
    <tabColor rgb="FF92D050"/>
    <outlinePr summaryRight="0"/>
  </sheetPr>
  <dimension ref="A1:AY258"/>
  <sheetViews>
    <sheetView zoomScale="130" zoomScaleNormal="130" workbookViewId="0">
      <pane xSplit="5" ySplit="3" topLeftCell="F4" activePane="bottomRight" state="frozen"/>
      <selection sqref="A1:F1"/>
      <selection pane="topRight" sqref="A1:F1"/>
      <selection pane="bottomLeft" sqref="A1:F1"/>
      <selection pane="bottomRight" activeCell="A4" sqref="A4"/>
    </sheetView>
  </sheetViews>
  <sheetFormatPr baseColWidth="10" defaultColWidth="8.1640625" defaultRowHeight="15" x14ac:dyDescent="0.2"/>
  <cols>
    <col min="1" max="1" width="9.1640625" style="15" customWidth="1"/>
    <col min="2" max="2" width="23.33203125" style="12" customWidth="1"/>
    <col min="3" max="3" width="9.1640625" style="12" customWidth="1"/>
    <col min="4" max="4" width="17.33203125" style="12" bestFit="1" customWidth="1"/>
    <col min="5" max="5" width="16.33203125" style="12" bestFit="1" customWidth="1"/>
    <col min="6" max="6" width="11.33203125" style="10" customWidth="1"/>
    <col min="7" max="7" width="8.83203125" style="11" bestFit="1" customWidth="1"/>
    <col min="8" max="15" width="3.5" style="12" bestFit="1" customWidth="1"/>
    <col min="16" max="16" width="3.5" style="12" customWidth="1"/>
    <col min="17" max="31" width="3.5" style="12" bestFit="1" customWidth="1"/>
    <col min="32" max="35" width="3.5" style="12" customWidth="1"/>
    <col min="36" max="36" width="5.6640625" style="15" customWidth="1"/>
    <col min="37" max="37" width="8.83203125" style="13" customWidth="1"/>
    <col min="38" max="38" width="6" style="13" customWidth="1"/>
    <col min="39" max="39" width="8" style="13" customWidth="1"/>
    <col min="40" max="40" width="11.1640625" style="13" customWidth="1"/>
    <col min="41" max="41" width="11.5" style="15" customWidth="1"/>
    <col min="42" max="42" width="9.6640625" style="15" customWidth="1"/>
    <col min="43" max="43" width="7.33203125" style="14" customWidth="1"/>
    <col min="44" max="44" width="7.5" style="15" bestFit="1" customWidth="1"/>
    <col min="45" max="45" width="9.1640625" style="15" customWidth="1"/>
    <col min="46" max="46" width="27.1640625" style="16" customWidth="1"/>
    <col min="47" max="47" width="43.5" style="17" bestFit="1" customWidth="1"/>
    <col min="48" max="48" width="40.5" style="17" customWidth="1"/>
    <col min="49" max="16384" width="8.1640625" style="18"/>
  </cols>
  <sheetData>
    <row r="1" spans="1:48" ht="35" customHeight="1" x14ac:dyDescent="0.25">
      <c r="A1" s="81" t="s">
        <v>153</v>
      </c>
      <c r="B1" s="81"/>
      <c r="C1" s="82"/>
      <c r="D1" s="83"/>
      <c r="E1" s="82"/>
      <c r="F1" s="84"/>
      <c r="G1" s="85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6"/>
      <c r="AK1" s="86"/>
      <c r="AL1" s="86"/>
      <c r="AM1" s="86"/>
      <c r="AN1" s="86"/>
      <c r="AO1" s="86"/>
      <c r="AP1" s="86"/>
      <c r="AQ1" s="82"/>
      <c r="AR1" s="86"/>
      <c r="AS1" s="86"/>
      <c r="AT1" s="87"/>
    </row>
    <row r="2" spans="1:48" ht="16" x14ac:dyDescent="0.2">
      <c r="A2" s="132" t="s">
        <v>128</v>
      </c>
      <c r="B2" s="133"/>
      <c r="C2" s="133"/>
      <c r="D2" s="133"/>
      <c r="E2" s="133"/>
      <c r="F2" s="133"/>
      <c r="G2" s="133"/>
      <c r="H2" s="133"/>
      <c r="I2" s="133"/>
      <c r="J2" s="14">
        <f>VLOOKUP(J3,'Tier 3 Allowances'!$B$14:$C$39,2,FALSE)</f>
        <v>8</v>
      </c>
      <c r="K2" s="14">
        <f>VLOOKUP(K3,'Tier 3 Allowances'!$B$14:$C$39,2,FALSE)</f>
        <v>15</v>
      </c>
      <c r="L2" s="14">
        <f>VLOOKUP(L3,'Tier 3 Allowances'!$B$14:$C$39,2,FALSE)</f>
        <v>20</v>
      </c>
      <c r="M2" s="14">
        <f>VLOOKUP(M3,'Tier 3 Allowances'!$B$14:$C$39,2,FALSE)</f>
        <v>15</v>
      </c>
      <c r="N2" s="14">
        <f>VLOOKUP(N3,'Tier 3 Allowances'!$B$14:$C$39,2,FALSE)</f>
        <v>20</v>
      </c>
      <c r="O2" s="14">
        <f>VLOOKUP(O3,'Tier 3 Allowances'!$B$14:$C$39,2,FALSE)</f>
        <v>45</v>
      </c>
      <c r="P2" s="14">
        <f>VLOOKUP(P3,'Tier 3 Allowances'!$B$14:$C$39,2,FALSE)</f>
        <v>11</v>
      </c>
      <c r="Q2" s="14">
        <f>VLOOKUP(Q3,'Tier 3 Allowances'!$B$14:$C$39,2,FALSE)</f>
        <v>10</v>
      </c>
      <c r="R2" s="14">
        <f>VLOOKUP(R3,'Tier 3 Allowances'!$B$14:$C$39,2,FALSE)</f>
        <v>12</v>
      </c>
      <c r="S2" s="14">
        <f>VLOOKUP(S3,'Tier 3 Allowances'!$B$14:$C$39,2,FALSE)</f>
        <v>20</v>
      </c>
      <c r="T2" s="14">
        <f>VLOOKUP(T3,'Tier 3 Allowances'!$B$14:$C$39,2,FALSE)</f>
        <v>25</v>
      </c>
      <c r="U2" s="14">
        <f>VLOOKUP(U3,'Tier 3 Allowances'!$B$14:$C$39,2,FALSE)</f>
        <v>8</v>
      </c>
      <c r="V2" s="14">
        <f>VLOOKUP(V3,'Tier 3 Allowances'!$B$14:$C$39,2,FALSE)</f>
        <v>8</v>
      </c>
      <c r="W2" s="14">
        <f>VLOOKUP(W3,'Tier 3 Allowances'!$B$14:$C$39,2,FALSE)</f>
        <v>13</v>
      </c>
      <c r="X2" s="14">
        <f>VLOOKUP(X3,'Tier 3 Allowances'!$B$14:$C$39,2,FALSE)</f>
        <v>5</v>
      </c>
      <c r="Y2" s="14">
        <f>VLOOKUP(Y3,'Tier 3 Allowances'!$B$14:$C$39,2,FALSE)</f>
        <v>9</v>
      </c>
      <c r="Z2" s="14">
        <f>VLOOKUP(Z3,'Tier 3 Allowances'!$B$14:$C$39,2,FALSE)</f>
        <v>19</v>
      </c>
      <c r="AA2" s="14">
        <f>VLOOKUP(AA3,'Tier 3 Allowances'!$B$14:$C$39,2,FALSE)</f>
        <v>3</v>
      </c>
      <c r="AB2" s="14">
        <f>VLOOKUP(AB3,'Tier 3 Allowances'!$B$14:$C$39,2,FALSE)</f>
        <v>11</v>
      </c>
      <c r="AC2" s="14">
        <f>VLOOKUP(AC3,'Tier 3 Allowances'!$B$14:$C$39,2,FALSE)</f>
        <v>22</v>
      </c>
      <c r="AD2" s="14">
        <f>VLOOKUP(AD3,'Tier 3 Allowances'!$B$14:$C$39,2,FALSE)</f>
        <v>4</v>
      </c>
      <c r="AE2" s="14">
        <f>VLOOKUP(AE3,'Tier 3 Allowances'!$B$14:$C$39,2,FALSE)</f>
        <v>8</v>
      </c>
      <c r="AF2" s="14">
        <f>VLOOKUP(AF3,'Tier 3 Allowances'!$B$14:$C$39,2,FALSE)</f>
        <v>27</v>
      </c>
      <c r="AG2" s="14">
        <f>VLOOKUP(AG3,'Tier 3 Allowances'!$B$14:$C$39,2,FALSE)</f>
        <v>10</v>
      </c>
      <c r="AH2" s="14">
        <f>VLOOKUP(AH3,'Tier 3 Allowances'!$B$14:$C$39,2,FALSE)</f>
        <v>5</v>
      </c>
      <c r="AI2" s="14">
        <f>VLOOKUP(AI3,'Tier 3 Allowances'!$B$14:$C$39,2,FALSE)</f>
        <v>4</v>
      </c>
      <c r="AJ2" s="14"/>
    </row>
    <row r="3" spans="1:48" s="26" customFormat="1" ht="90" customHeight="1" x14ac:dyDescent="0.2">
      <c r="A3" s="122" t="s">
        <v>126</v>
      </c>
      <c r="B3" s="123" t="s">
        <v>154</v>
      </c>
      <c r="C3" s="21" t="s">
        <v>0</v>
      </c>
      <c r="D3" s="21" t="s">
        <v>1</v>
      </c>
      <c r="E3" s="21" t="s">
        <v>25</v>
      </c>
      <c r="F3" s="21" t="s">
        <v>2</v>
      </c>
      <c r="G3" s="124" t="s">
        <v>3</v>
      </c>
      <c r="H3" s="125" t="s">
        <v>73</v>
      </c>
      <c r="I3" s="125" t="s">
        <v>71</v>
      </c>
      <c r="J3" s="125" t="str">
        <f>'Tier 3 Allowances'!B14</f>
        <v>Adv Video-A</v>
      </c>
      <c r="K3" s="125" t="str">
        <f>'Tier 3 Allowances'!B15</f>
        <v>CableCARD</v>
      </c>
      <c r="L3" s="125" t="str">
        <f>'Tier 3 Allowances'!B16</f>
        <v>DVR</v>
      </c>
      <c r="M3" s="125" t="str">
        <f>'Tier 3 Allowances'!B17</f>
        <v>DVR-A</v>
      </c>
      <c r="N3" s="125" t="str">
        <f>'Tier 3 Allowances'!B18</f>
        <v>D2</v>
      </c>
      <c r="O3" s="125" t="str">
        <f>'Tier 3 Allowances'!B19</f>
        <v>D3</v>
      </c>
      <c r="P3" s="125" t="str">
        <f>'Tier 3 Allowances'!B20</f>
        <v>D3 above 8x4</v>
      </c>
      <c r="Q3" s="125" t="str">
        <f>'Tier 3 Allowances'!B21</f>
        <v>HNI</v>
      </c>
      <c r="R3" s="125" t="str">
        <f>'Tier 3 Allowances'!B22</f>
        <v>M-HNI</v>
      </c>
      <c r="S3" s="125" t="str">
        <f>'Tier 3 Allowances'!B23</f>
        <v>S-DVR</v>
      </c>
      <c r="T3" s="125" t="str">
        <f>'Tier 3 Allowances'!B24</f>
        <v>Multi-room</v>
      </c>
      <c r="U3" s="125" t="str">
        <f>'Tier 3 Allowances'!B25</f>
        <v>MS</v>
      </c>
      <c r="V3" s="125" t="str">
        <f>'Tier 3 Allowances'!B26</f>
        <v>MS-A</v>
      </c>
      <c r="W3" s="125" t="str">
        <f>'Tier 3 Allowances'!B27</f>
        <v>XCD</v>
      </c>
      <c r="X3" s="125" t="str">
        <f>'Tier 3 Allowances'!B28</f>
        <v>XCD-A</v>
      </c>
      <c r="Y3" s="125" t="str">
        <f>'Tier 3 Allowances'!B29</f>
        <v>WiFi (n) LP</v>
      </c>
      <c r="Z3" s="125" t="str">
        <f>'Tier 3 Allowances'!B30</f>
        <v>WiFi (ac) LP</v>
      </c>
      <c r="AA3" s="125" t="str">
        <f>'Tier 3 Allowances'!B31</f>
        <v>WiFi Addl LP</v>
      </c>
      <c r="AB3" s="125" t="str">
        <f>'Tier 3 Allowances'!B32</f>
        <v>WiFi (n) HP</v>
      </c>
      <c r="AC3" s="125" t="str">
        <f>'Tier 3 Allowances'!B33</f>
        <v>WiFi (ac) HP</v>
      </c>
      <c r="AD3" s="125" t="str">
        <f>'Tier 3 Allowances'!B34</f>
        <v>WiFi Addl HP</v>
      </c>
      <c r="AE3" s="125" t="str">
        <f>'Tier 3 Allowances'!B35</f>
        <v>AP</v>
      </c>
      <c r="AF3" s="125" t="str">
        <f>'Tier 3 Allowances'!B36</f>
        <v>RTG</v>
      </c>
      <c r="AG3" s="125" t="str">
        <f>'Tier 3 Allowances'!B37</f>
        <v>HEVP</v>
      </c>
      <c r="AH3" s="125" t="str">
        <f>'Tier 3 Allowances'!B38</f>
        <v>UHD-4</v>
      </c>
      <c r="AI3" s="125" t="str">
        <f>'Tier 3 Allowances'!B39</f>
        <v>TELE</v>
      </c>
      <c r="AJ3" s="126" t="s">
        <v>85</v>
      </c>
      <c r="AK3" s="127" t="s">
        <v>44</v>
      </c>
      <c r="AL3" s="127" t="s">
        <v>4</v>
      </c>
      <c r="AM3" s="127" t="s">
        <v>5</v>
      </c>
      <c r="AN3" s="127" t="s">
        <v>6</v>
      </c>
      <c r="AO3" s="24" t="s">
        <v>72</v>
      </c>
      <c r="AP3" s="24" t="s">
        <v>43</v>
      </c>
      <c r="AQ3" s="21" t="s">
        <v>129</v>
      </c>
      <c r="AR3" s="24" t="s">
        <v>84</v>
      </c>
      <c r="AS3" s="24" t="s">
        <v>125</v>
      </c>
      <c r="AT3" s="128" t="s">
        <v>8</v>
      </c>
      <c r="AV3" s="27"/>
    </row>
    <row r="4" spans="1:48" x14ac:dyDescent="0.2">
      <c r="A4" s="116"/>
      <c r="B4" s="117"/>
      <c r="C4" s="118"/>
      <c r="D4" s="118"/>
      <c r="E4" s="118"/>
      <c r="F4" s="119"/>
      <c r="G4" s="119"/>
      <c r="H4" s="120"/>
      <c r="I4" s="120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6"/>
      <c r="AK4" s="121"/>
      <c r="AL4" s="121"/>
      <c r="AM4" s="121"/>
      <c r="AN4" s="121"/>
      <c r="AO4" s="121"/>
      <c r="AP4" s="88" t="str">
        <f>'Tier 3 Calculations'!AT4</f>
        <v/>
      </c>
      <c r="AQ4" s="89" t="str">
        <f>'Tier 3 Calculations'!AU4</f>
        <v/>
      </c>
      <c r="AR4" s="89" t="str">
        <f>'Tier 3 Calculations'!AV4</f>
        <v/>
      </c>
      <c r="AS4" s="89" t="str">
        <f>'Tier 3 Calculations'!AW4</f>
        <v/>
      </c>
      <c r="AT4" s="28"/>
      <c r="AU4" s="65"/>
    </row>
    <row r="5" spans="1:48" x14ac:dyDescent="0.2">
      <c r="A5" s="116"/>
      <c r="B5" s="117"/>
      <c r="C5" s="118"/>
      <c r="D5" s="119"/>
      <c r="E5" s="119"/>
      <c r="F5" s="119"/>
      <c r="G5" s="119"/>
      <c r="H5" s="120"/>
      <c r="I5" s="120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6"/>
      <c r="AK5" s="121"/>
      <c r="AL5" s="121"/>
      <c r="AM5" s="121"/>
      <c r="AN5" s="121"/>
      <c r="AO5" s="121"/>
      <c r="AP5" s="88" t="str">
        <f>'Tier 3 Calculations'!AT5</f>
        <v/>
      </c>
      <c r="AQ5" s="89" t="str">
        <f>'Tier 3 Calculations'!AU5</f>
        <v/>
      </c>
      <c r="AR5" s="89" t="str">
        <f>'Tier 3 Calculations'!AV5</f>
        <v/>
      </c>
      <c r="AS5" s="89" t="str">
        <f>'Tier 3 Calculations'!AW5</f>
        <v/>
      </c>
      <c r="AT5" s="28"/>
      <c r="AU5" s="65"/>
    </row>
    <row r="6" spans="1:48" x14ac:dyDescent="0.2">
      <c r="A6" s="116"/>
      <c r="B6" s="117"/>
      <c r="C6" s="118"/>
      <c r="D6" s="119"/>
      <c r="E6" s="119"/>
      <c r="F6" s="119"/>
      <c r="G6" s="119"/>
      <c r="H6" s="120"/>
      <c r="I6" s="120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6"/>
      <c r="AK6" s="121"/>
      <c r="AL6" s="121"/>
      <c r="AM6" s="121"/>
      <c r="AN6" s="121"/>
      <c r="AO6" s="121"/>
      <c r="AP6" s="88" t="str">
        <f>'Tier 3 Calculations'!AT6</f>
        <v/>
      </c>
      <c r="AQ6" s="89" t="str">
        <f>'Tier 3 Calculations'!AU6</f>
        <v/>
      </c>
      <c r="AR6" s="89" t="str">
        <f>'Tier 3 Calculations'!AV6</f>
        <v/>
      </c>
      <c r="AS6" s="89" t="str">
        <f>'Tier 3 Calculations'!AW6</f>
        <v/>
      </c>
      <c r="AT6" s="28"/>
    </row>
    <row r="7" spans="1:48" x14ac:dyDescent="0.2">
      <c r="A7" s="116"/>
      <c r="B7" s="117"/>
      <c r="C7" s="118"/>
      <c r="D7" s="119"/>
      <c r="E7" s="119"/>
      <c r="F7" s="119"/>
      <c r="G7" s="119"/>
      <c r="H7" s="120"/>
      <c r="I7" s="120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6"/>
      <c r="AK7" s="121"/>
      <c r="AL7" s="121"/>
      <c r="AM7" s="121"/>
      <c r="AN7" s="121"/>
      <c r="AO7" s="121"/>
      <c r="AP7" s="88" t="str">
        <f>'Tier 3 Calculations'!AT7</f>
        <v/>
      </c>
      <c r="AQ7" s="89" t="str">
        <f>'Tier 3 Calculations'!AU7</f>
        <v/>
      </c>
      <c r="AR7" s="89" t="str">
        <f>'Tier 3 Calculations'!AV7</f>
        <v/>
      </c>
      <c r="AS7" s="89" t="str">
        <f>'Tier 3 Calculations'!AW7</f>
        <v/>
      </c>
      <c r="AT7" s="28"/>
    </row>
    <row r="8" spans="1:48" x14ac:dyDescent="0.2">
      <c r="A8" s="116"/>
      <c r="B8" s="117"/>
      <c r="C8" s="118"/>
      <c r="D8" s="119"/>
      <c r="E8" s="119"/>
      <c r="F8" s="119"/>
      <c r="G8" s="119"/>
      <c r="H8" s="120"/>
      <c r="I8" s="120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6"/>
      <c r="AK8" s="121"/>
      <c r="AL8" s="121"/>
      <c r="AM8" s="121"/>
      <c r="AN8" s="121"/>
      <c r="AO8" s="121"/>
      <c r="AP8" s="88" t="str">
        <f>'Tier 3 Calculations'!AT8</f>
        <v/>
      </c>
      <c r="AQ8" s="89" t="str">
        <f>'Tier 3 Calculations'!AU8</f>
        <v/>
      </c>
      <c r="AR8" s="89" t="str">
        <f>'Tier 3 Calculations'!AV8</f>
        <v/>
      </c>
      <c r="AS8" s="89" t="str">
        <f>'Tier 3 Calculations'!AW8</f>
        <v/>
      </c>
      <c r="AT8" s="28"/>
    </row>
    <row r="9" spans="1:48" x14ac:dyDescent="0.2">
      <c r="A9" s="116"/>
      <c r="B9" s="117"/>
      <c r="C9" s="118"/>
      <c r="D9" s="119"/>
      <c r="E9" s="119"/>
      <c r="F9" s="119"/>
      <c r="G9" s="119"/>
      <c r="H9" s="120"/>
      <c r="I9" s="120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6"/>
      <c r="AK9" s="121"/>
      <c r="AL9" s="121"/>
      <c r="AM9" s="121"/>
      <c r="AN9" s="121"/>
      <c r="AO9" s="121"/>
      <c r="AP9" s="88" t="str">
        <f>'Tier 3 Calculations'!AT9</f>
        <v/>
      </c>
      <c r="AQ9" s="89" t="str">
        <f>'Tier 3 Calculations'!AU9</f>
        <v/>
      </c>
      <c r="AR9" s="89" t="str">
        <f>'Tier 3 Calculations'!AV9</f>
        <v/>
      </c>
      <c r="AS9" s="89" t="str">
        <f>'Tier 3 Calculations'!AW9</f>
        <v/>
      </c>
      <c r="AT9" s="28"/>
    </row>
    <row r="10" spans="1:48" x14ac:dyDescent="0.2">
      <c r="A10" s="116"/>
      <c r="B10" s="117"/>
      <c r="C10" s="118"/>
      <c r="D10" s="118"/>
      <c r="E10" s="118"/>
      <c r="F10" s="119"/>
      <c r="G10" s="119"/>
      <c r="H10" s="120"/>
      <c r="I10" s="120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6"/>
      <c r="AK10" s="121"/>
      <c r="AL10" s="121"/>
      <c r="AM10" s="121"/>
      <c r="AN10" s="121"/>
      <c r="AO10" s="121"/>
      <c r="AP10" s="88" t="str">
        <f>'Tier 3 Calculations'!AT10</f>
        <v/>
      </c>
      <c r="AQ10" s="89" t="str">
        <f>'Tier 3 Calculations'!AU10</f>
        <v/>
      </c>
      <c r="AR10" s="89" t="str">
        <f>'Tier 3 Calculations'!AV10</f>
        <v/>
      </c>
      <c r="AS10" s="89" t="str">
        <f>'Tier 3 Calculations'!AW10</f>
        <v/>
      </c>
    </row>
    <row r="11" spans="1:48" x14ac:dyDescent="0.2">
      <c r="A11" s="116"/>
      <c r="B11" s="117"/>
      <c r="C11" s="118"/>
      <c r="D11" s="118"/>
      <c r="E11" s="118"/>
      <c r="F11" s="119"/>
      <c r="G11" s="119"/>
      <c r="H11" s="120"/>
      <c r="I11" s="120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6"/>
      <c r="AK11" s="121"/>
      <c r="AL11" s="121"/>
      <c r="AM11" s="121"/>
      <c r="AN11" s="121"/>
      <c r="AO11" s="121"/>
      <c r="AP11" s="88" t="str">
        <f>'Tier 3 Calculations'!AT11</f>
        <v/>
      </c>
      <c r="AQ11" s="89" t="str">
        <f>'Tier 3 Calculations'!AU11</f>
        <v/>
      </c>
      <c r="AR11" s="89" t="str">
        <f>'Tier 3 Calculations'!AV11</f>
        <v/>
      </c>
      <c r="AS11" s="89" t="str">
        <f>'Tier 3 Calculations'!AW11</f>
        <v/>
      </c>
    </row>
    <row r="12" spans="1:48" x14ac:dyDescent="0.2">
      <c r="A12" s="116"/>
      <c r="B12" s="76"/>
      <c r="F12" s="11"/>
      <c r="H12" s="62"/>
      <c r="I12" s="62"/>
      <c r="V12" s="118"/>
      <c r="AJ12" s="55"/>
      <c r="AO12" s="13"/>
      <c r="AP12" s="88" t="str">
        <f>'Tier 3 Calculations'!AT12</f>
        <v/>
      </c>
      <c r="AQ12" s="89" t="str">
        <f>'Tier 3 Calculations'!AU12</f>
        <v/>
      </c>
      <c r="AR12" s="89" t="str">
        <f>'Tier 3 Calculations'!AV12</f>
        <v/>
      </c>
      <c r="AS12" s="89" t="str">
        <f>'Tier 3 Calculations'!AW12</f>
        <v/>
      </c>
    </row>
    <row r="13" spans="1:48" x14ac:dyDescent="0.2">
      <c r="A13" s="116"/>
      <c r="B13" s="76"/>
      <c r="F13" s="11"/>
      <c r="H13" s="62"/>
      <c r="I13" s="62"/>
      <c r="V13" s="118"/>
      <c r="AJ13" s="55"/>
      <c r="AO13" s="13"/>
      <c r="AP13" s="88" t="str">
        <f>'Tier 3 Calculations'!AT13</f>
        <v/>
      </c>
      <c r="AQ13" s="89" t="str">
        <f>'Tier 3 Calculations'!AU13</f>
        <v/>
      </c>
      <c r="AR13" s="89" t="str">
        <f>'Tier 3 Calculations'!AV13</f>
        <v/>
      </c>
      <c r="AS13" s="89" t="str">
        <f>'Tier 3 Calculations'!AW13</f>
        <v/>
      </c>
    </row>
    <row r="14" spans="1:48" x14ac:dyDescent="0.2">
      <c r="A14" s="116"/>
      <c r="B14" s="76"/>
      <c r="F14" s="11"/>
      <c r="H14" s="62"/>
      <c r="I14" s="62"/>
      <c r="V14" s="118"/>
      <c r="AJ14" s="55"/>
      <c r="AO14" s="13"/>
      <c r="AP14" s="88" t="str">
        <f>'Tier 3 Calculations'!AT14</f>
        <v/>
      </c>
      <c r="AQ14" s="89" t="str">
        <f>'Tier 3 Calculations'!AU14</f>
        <v/>
      </c>
      <c r="AR14" s="89" t="str">
        <f>'Tier 3 Calculations'!AV14</f>
        <v/>
      </c>
      <c r="AS14" s="89" t="str">
        <f>'Tier 3 Calculations'!AW14</f>
        <v/>
      </c>
    </row>
    <row r="15" spans="1:48" x14ac:dyDescent="0.2">
      <c r="A15" s="116"/>
      <c r="B15" s="76"/>
      <c r="F15" s="11"/>
      <c r="H15" s="62"/>
      <c r="I15" s="62"/>
      <c r="V15" s="118"/>
      <c r="AJ15" s="55"/>
      <c r="AO15" s="13"/>
      <c r="AP15" s="88" t="str">
        <f>'Tier 3 Calculations'!AT15</f>
        <v/>
      </c>
      <c r="AQ15" s="89" t="str">
        <f>'Tier 3 Calculations'!AU15</f>
        <v/>
      </c>
      <c r="AR15" s="89" t="str">
        <f>'Tier 3 Calculations'!AV15</f>
        <v/>
      </c>
      <c r="AS15" s="89" t="str">
        <f>'Tier 3 Calculations'!AW15</f>
        <v/>
      </c>
    </row>
    <row r="16" spans="1:48" x14ac:dyDescent="0.2">
      <c r="A16" s="116"/>
      <c r="B16" s="76"/>
      <c r="F16" s="11"/>
      <c r="H16" s="62"/>
      <c r="I16" s="62"/>
      <c r="V16" s="118"/>
      <c r="AJ16" s="55"/>
      <c r="AO16" s="13"/>
      <c r="AP16" s="88" t="str">
        <f>'Tier 3 Calculations'!AT16</f>
        <v/>
      </c>
      <c r="AQ16" s="89" t="str">
        <f>'Tier 3 Calculations'!AU16</f>
        <v/>
      </c>
      <c r="AR16" s="89" t="str">
        <f>'Tier 3 Calculations'!AV16</f>
        <v/>
      </c>
      <c r="AS16" s="89" t="str">
        <f>'Tier 3 Calculations'!AW16</f>
        <v/>
      </c>
    </row>
    <row r="17" spans="1:46" x14ac:dyDescent="0.2">
      <c r="A17" s="116"/>
      <c r="B17" s="76"/>
      <c r="F17" s="11"/>
      <c r="H17" s="62"/>
      <c r="I17" s="62"/>
      <c r="V17" s="118"/>
      <c r="AJ17" s="55"/>
      <c r="AO17" s="13"/>
      <c r="AP17" s="88" t="str">
        <f>'Tier 3 Calculations'!AT17</f>
        <v/>
      </c>
      <c r="AQ17" s="89" t="str">
        <f>'Tier 3 Calculations'!AU17</f>
        <v/>
      </c>
      <c r="AR17" s="89" t="str">
        <f>'Tier 3 Calculations'!AV17</f>
        <v/>
      </c>
      <c r="AS17" s="89" t="str">
        <f>'Tier 3 Calculations'!AW17</f>
        <v/>
      </c>
    </row>
    <row r="18" spans="1:46" x14ac:dyDescent="0.2">
      <c r="A18" s="116"/>
      <c r="B18" s="76"/>
      <c r="F18" s="11"/>
      <c r="H18" s="62"/>
      <c r="I18" s="62"/>
      <c r="V18" s="118"/>
      <c r="AJ18" s="55"/>
      <c r="AO18" s="13"/>
      <c r="AP18" s="88" t="str">
        <f>'Tier 3 Calculations'!AT18</f>
        <v/>
      </c>
      <c r="AQ18" s="89" t="str">
        <f>'Tier 3 Calculations'!AU18</f>
        <v/>
      </c>
      <c r="AR18" s="89" t="str">
        <f>'Tier 3 Calculations'!AV18</f>
        <v/>
      </c>
      <c r="AS18" s="89" t="str">
        <f>'Tier 3 Calculations'!AW18</f>
        <v/>
      </c>
    </row>
    <row r="19" spans="1:46" x14ac:dyDescent="0.2">
      <c r="A19" s="116"/>
      <c r="B19" s="76"/>
      <c r="F19" s="11"/>
      <c r="H19" s="62"/>
      <c r="I19" s="62"/>
      <c r="V19" s="118"/>
      <c r="AJ19" s="55"/>
      <c r="AO19" s="13"/>
      <c r="AP19" s="88" t="str">
        <f>'Tier 3 Calculations'!AT19</f>
        <v/>
      </c>
      <c r="AQ19" s="89" t="str">
        <f>'Tier 3 Calculations'!AU19</f>
        <v/>
      </c>
      <c r="AR19" s="89" t="str">
        <f>'Tier 3 Calculations'!AV19</f>
        <v/>
      </c>
      <c r="AS19" s="89" t="str">
        <f>'Tier 3 Calculations'!AW19</f>
        <v/>
      </c>
    </row>
    <row r="20" spans="1:46" x14ac:dyDescent="0.2">
      <c r="A20" s="116"/>
      <c r="B20" s="76"/>
      <c r="F20" s="11"/>
      <c r="H20" s="62"/>
      <c r="I20" s="62"/>
      <c r="V20" s="118"/>
      <c r="AJ20" s="55"/>
      <c r="AO20" s="13"/>
      <c r="AP20" s="88" t="str">
        <f>'Tier 3 Calculations'!AT20</f>
        <v/>
      </c>
      <c r="AQ20" s="89" t="str">
        <f>'Tier 3 Calculations'!AU20</f>
        <v/>
      </c>
      <c r="AR20" s="89" t="str">
        <f>'Tier 3 Calculations'!AV20</f>
        <v/>
      </c>
      <c r="AS20" s="89" t="str">
        <f>'Tier 3 Calculations'!AW20</f>
        <v/>
      </c>
    </row>
    <row r="21" spans="1:46" x14ac:dyDescent="0.2">
      <c r="A21" s="116"/>
      <c r="B21" s="76"/>
      <c r="F21" s="11"/>
      <c r="H21" s="62"/>
      <c r="I21" s="62"/>
      <c r="V21" s="118"/>
      <c r="AJ21" s="55"/>
      <c r="AO21" s="13"/>
      <c r="AP21" s="88" t="str">
        <f>'Tier 3 Calculations'!AT21</f>
        <v/>
      </c>
      <c r="AQ21" s="89" t="str">
        <f>'Tier 3 Calculations'!AU21</f>
        <v/>
      </c>
      <c r="AR21" s="89" t="str">
        <f>'Tier 3 Calculations'!AV21</f>
        <v/>
      </c>
      <c r="AS21" s="89" t="str">
        <f>'Tier 3 Calculations'!AW21</f>
        <v/>
      </c>
      <c r="AT21" s="90"/>
    </row>
    <row r="22" spans="1:46" x14ac:dyDescent="0.2">
      <c r="A22" s="116"/>
      <c r="B22" s="76"/>
      <c r="F22" s="11"/>
      <c r="H22" s="62"/>
      <c r="I22" s="62"/>
      <c r="V22" s="118"/>
      <c r="AJ22" s="55"/>
      <c r="AO22" s="13"/>
      <c r="AP22" s="88" t="str">
        <f>'Tier 3 Calculations'!AT22</f>
        <v/>
      </c>
      <c r="AQ22" s="89" t="str">
        <f>'Tier 3 Calculations'!AU22</f>
        <v/>
      </c>
      <c r="AR22" s="89" t="str">
        <f>'Tier 3 Calculations'!AV22</f>
        <v/>
      </c>
      <c r="AS22" s="89" t="str">
        <f>'Tier 3 Calculations'!AW22</f>
        <v/>
      </c>
    </row>
    <row r="23" spans="1:46" x14ac:dyDescent="0.2">
      <c r="A23" s="116"/>
      <c r="B23" s="76"/>
      <c r="F23" s="11"/>
      <c r="H23" s="62"/>
      <c r="I23" s="62"/>
      <c r="V23" s="118"/>
      <c r="AJ23" s="55"/>
      <c r="AO23" s="13"/>
      <c r="AP23" s="88" t="str">
        <f>'Tier 3 Calculations'!AT23</f>
        <v/>
      </c>
      <c r="AQ23" s="89" t="str">
        <f>'Tier 3 Calculations'!AU23</f>
        <v/>
      </c>
      <c r="AR23" s="89" t="str">
        <f>'Tier 3 Calculations'!AV23</f>
        <v/>
      </c>
      <c r="AS23" s="89" t="str">
        <f>'Tier 3 Calculations'!AW23</f>
        <v/>
      </c>
    </row>
    <row r="24" spans="1:46" x14ac:dyDescent="0.2">
      <c r="A24" s="55"/>
      <c r="B24" s="76"/>
      <c r="F24" s="11"/>
      <c r="H24" s="62"/>
      <c r="I24" s="62"/>
      <c r="V24" s="118"/>
      <c r="AJ24" s="55"/>
      <c r="AO24" s="13"/>
      <c r="AP24" s="88" t="str">
        <f>'Tier 3 Calculations'!AT24</f>
        <v/>
      </c>
      <c r="AQ24" s="89" t="str">
        <f>'Tier 3 Calculations'!AU24</f>
        <v/>
      </c>
      <c r="AR24" s="89" t="str">
        <f>'Tier 3 Calculations'!AV24</f>
        <v/>
      </c>
      <c r="AS24" s="89" t="str">
        <f>'Tier 3 Calculations'!AW24</f>
        <v/>
      </c>
    </row>
    <row r="25" spans="1:46" x14ac:dyDescent="0.2">
      <c r="A25" s="55"/>
      <c r="B25" s="76"/>
      <c r="F25" s="11"/>
      <c r="H25" s="62"/>
      <c r="I25" s="62"/>
      <c r="V25" s="118"/>
      <c r="AJ25" s="55"/>
      <c r="AO25" s="13"/>
      <c r="AP25" s="88" t="str">
        <f>'Tier 3 Calculations'!AT25</f>
        <v/>
      </c>
      <c r="AQ25" s="89" t="str">
        <f>'Tier 3 Calculations'!AU25</f>
        <v/>
      </c>
      <c r="AR25" s="89" t="str">
        <f>'Tier 3 Calculations'!AV25</f>
        <v/>
      </c>
      <c r="AS25" s="89" t="str">
        <f>'Tier 3 Calculations'!AW25</f>
        <v/>
      </c>
    </row>
    <row r="26" spans="1:46" x14ac:dyDescent="0.2">
      <c r="A26" s="55"/>
      <c r="B26" s="76"/>
      <c r="F26" s="11"/>
      <c r="H26" s="62"/>
      <c r="I26" s="62"/>
      <c r="V26" s="118"/>
      <c r="AJ26" s="55"/>
      <c r="AO26" s="13"/>
      <c r="AP26" s="88" t="str">
        <f>'Tier 3 Calculations'!AT26</f>
        <v/>
      </c>
      <c r="AQ26" s="89" t="str">
        <f>'Tier 3 Calculations'!AU26</f>
        <v/>
      </c>
      <c r="AR26" s="89" t="str">
        <f>'Tier 3 Calculations'!AV26</f>
        <v/>
      </c>
      <c r="AS26" s="89" t="str">
        <f>'Tier 3 Calculations'!AW26</f>
        <v/>
      </c>
    </row>
    <row r="27" spans="1:46" x14ac:dyDescent="0.2">
      <c r="A27" s="55"/>
      <c r="B27" s="76"/>
      <c r="F27" s="11"/>
      <c r="H27" s="62"/>
      <c r="I27" s="62"/>
      <c r="V27" s="118"/>
      <c r="AJ27" s="55"/>
      <c r="AO27" s="13"/>
      <c r="AP27" s="88" t="str">
        <f>'Tier 3 Calculations'!AT27</f>
        <v/>
      </c>
      <c r="AQ27" s="89" t="str">
        <f>'Tier 3 Calculations'!AU27</f>
        <v/>
      </c>
      <c r="AR27" s="89" t="str">
        <f>'Tier 3 Calculations'!AV27</f>
        <v/>
      </c>
      <c r="AS27" s="89" t="str">
        <f>'Tier 3 Calculations'!AW27</f>
        <v/>
      </c>
    </row>
    <row r="28" spans="1:46" x14ac:dyDescent="0.2">
      <c r="A28" s="55"/>
      <c r="B28" s="76"/>
      <c r="F28" s="11"/>
      <c r="H28" s="62"/>
      <c r="I28" s="62"/>
      <c r="V28" s="118"/>
      <c r="AJ28" s="55"/>
      <c r="AO28" s="13"/>
      <c r="AP28" s="88" t="str">
        <f>'Tier 3 Calculations'!AT28</f>
        <v/>
      </c>
      <c r="AQ28" s="89" t="str">
        <f>'Tier 3 Calculations'!AU28</f>
        <v/>
      </c>
      <c r="AR28" s="89" t="str">
        <f>'Tier 3 Calculations'!AV28</f>
        <v/>
      </c>
      <c r="AS28" s="89" t="str">
        <f>'Tier 3 Calculations'!AW28</f>
        <v/>
      </c>
    </row>
    <row r="29" spans="1:46" x14ac:dyDescent="0.2">
      <c r="A29" s="55"/>
      <c r="B29" s="76"/>
      <c r="F29" s="11"/>
      <c r="H29" s="62"/>
      <c r="I29" s="62"/>
      <c r="V29" s="118"/>
      <c r="AJ29" s="55"/>
      <c r="AO29" s="13"/>
      <c r="AP29" s="88" t="str">
        <f>'Tier 3 Calculations'!AT29</f>
        <v/>
      </c>
      <c r="AQ29" s="89" t="str">
        <f>'Tier 3 Calculations'!AU29</f>
        <v/>
      </c>
      <c r="AR29" s="89" t="str">
        <f>'Tier 3 Calculations'!AV29</f>
        <v/>
      </c>
      <c r="AS29" s="89" t="str">
        <f>'Tier 3 Calculations'!AW29</f>
        <v/>
      </c>
    </row>
    <row r="30" spans="1:46" x14ac:dyDescent="0.2">
      <c r="A30" s="55"/>
      <c r="B30" s="76"/>
      <c r="F30" s="11"/>
      <c r="H30" s="62"/>
      <c r="I30" s="62"/>
      <c r="V30" s="118"/>
      <c r="AJ30" s="55"/>
      <c r="AO30" s="13"/>
      <c r="AP30" s="88" t="str">
        <f>'Tier 3 Calculations'!AT30</f>
        <v/>
      </c>
      <c r="AQ30" s="89" t="str">
        <f>'Tier 3 Calculations'!AU30</f>
        <v/>
      </c>
      <c r="AR30" s="89" t="str">
        <f>'Tier 3 Calculations'!AV30</f>
        <v/>
      </c>
      <c r="AS30" s="89" t="str">
        <f>'Tier 3 Calculations'!AW30</f>
        <v/>
      </c>
    </row>
    <row r="31" spans="1:46" x14ac:dyDescent="0.2">
      <c r="A31" s="55"/>
      <c r="B31" s="76"/>
      <c r="F31" s="11"/>
      <c r="H31" s="62"/>
      <c r="I31" s="62"/>
      <c r="V31" s="118"/>
      <c r="AJ31" s="55"/>
      <c r="AO31" s="13"/>
      <c r="AP31" s="88" t="str">
        <f>'Tier 3 Calculations'!AT31</f>
        <v/>
      </c>
      <c r="AQ31" s="89" t="str">
        <f>'Tier 3 Calculations'!AU31</f>
        <v/>
      </c>
      <c r="AR31" s="89" t="str">
        <f>'Tier 3 Calculations'!AV31</f>
        <v/>
      </c>
      <c r="AS31" s="89" t="str">
        <f>'Tier 3 Calculations'!AW31</f>
        <v/>
      </c>
    </row>
    <row r="32" spans="1:46" x14ac:dyDescent="0.2">
      <c r="A32" s="55"/>
      <c r="B32" s="76"/>
      <c r="F32" s="11"/>
      <c r="H32" s="62"/>
      <c r="I32" s="62"/>
      <c r="V32" s="118"/>
      <c r="AJ32" s="55"/>
      <c r="AO32" s="13"/>
      <c r="AP32" s="88" t="str">
        <f>'Tier 3 Calculations'!AT32</f>
        <v/>
      </c>
      <c r="AQ32" s="89" t="str">
        <f>'Tier 3 Calculations'!AU32</f>
        <v/>
      </c>
      <c r="AR32" s="89" t="str">
        <f>'Tier 3 Calculations'!AV32</f>
        <v/>
      </c>
      <c r="AS32" s="89" t="str">
        <f>'Tier 3 Calculations'!AW32</f>
        <v/>
      </c>
    </row>
    <row r="33" spans="1:45" x14ac:dyDescent="0.2">
      <c r="A33" s="55"/>
      <c r="B33" s="76"/>
      <c r="F33" s="11"/>
      <c r="H33" s="62"/>
      <c r="I33" s="62"/>
      <c r="V33" s="118"/>
      <c r="AJ33" s="55"/>
      <c r="AO33" s="13"/>
      <c r="AP33" s="88" t="str">
        <f>'Tier 3 Calculations'!AT33</f>
        <v/>
      </c>
      <c r="AQ33" s="89" t="str">
        <f>'Tier 3 Calculations'!AU33</f>
        <v/>
      </c>
      <c r="AR33" s="89" t="str">
        <f>'Tier 3 Calculations'!AV33</f>
        <v/>
      </c>
      <c r="AS33" s="89" t="str">
        <f>'Tier 3 Calculations'!AW33</f>
        <v/>
      </c>
    </row>
    <row r="34" spans="1:45" x14ac:dyDescent="0.2">
      <c r="A34" s="55"/>
      <c r="B34" s="76"/>
      <c r="F34" s="11"/>
      <c r="H34" s="62"/>
      <c r="I34" s="62"/>
      <c r="V34" s="118"/>
      <c r="AJ34" s="55"/>
      <c r="AO34" s="13"/>
      <c r="AP34" s="88" t="str">
        <f>'Tier 3 Calculations'!AT34</f>
        <v/>
      </c>
      <c r="AQ34" s="89" t="str">
        <f>'Tier 3 Calculations'!AU34</f>
        <v/>
      </c>
      <c r="AR34" s="89" t="str">
        <f>'Tier 3 Calculations'!AV34</f>
        <v/>
      </c>
      <c r="AS34" s="89" t="str">
        <f>'Tier 3 Calculations'!AW34</f>
        <v/>
      </c>
    </row>
    <row r="35" spans="1:45" x14ac:dyDescent="0.2">
      <c r="A35" s="55"/>
      <c r="B35" s="76"/>
      <c r="F35" s="11"/>
      <c r="H35" s="62"/>
      <c r="I35" s="62"/>
      <c r="V35" s="118"/>
      <c r="AJ35" s="55"/>
      <c r="AO35" s="13"/>
      <c r="AP35" s="88" t="str">
        <f>'Tier 3 Calculations'!AT35</f>
        <v/>
      </c>
      <c r="AQ35" s="89" t="str">
        <f>'Tier 3 Calculations'!AU35</f>
        <v/>
      </c>
      <c r="AR35" s="89" t="str">
        <f>'Tier 3 Calculations'!AV35</f>
        <v/>
      </c>
      <c r="AS35" s="89" t="str">
        <f>'Tier 3 Calculations'!AW35</f>
        <v/>
      </c>
    </row>
    <row r="36" spans="1:45" x14ac:dyDescent="0.2">
      <c r="A36" s="55"/>
      <c r="B36" s="76"/>
      <c r="F36" s="11"/>
      <c r="H36" s="62"/>
      <c r="I36" s="62"/>
      <c r="V36" s="118"/>
      <c r="AJ36" s="55"/>
      <c r="AO36" s="13"/>
      <c r="AP36" s="88" t="str">
        <f>'Tier 3 Calculations'!AT36</f>
        <v/>
      </c>
      <c r="AQ36" s="89" t="str">
        <f>'Tier 3 Calculations'!AU36</f>
        <v/>
      </c>
      <c r="AR36" s="89" t="str">
        <f>'Tier 3 Calculations'!AV36</f>
        <v/>
      </c>
      <c r="AS36" s="89" t="str">
        <f>'Tier 3 Calculations'!AW36</f>
        <v/>
      </c>
    </row>
    <row r="37" spans="1:45" x14ac:dyDescent="0.2">
      <c r="A37" s="55"/>
      <c r="B37" s="76"/>
      <c r="F37" s="11"/>
      <c r="H37" s="62"/>
      <c r="I37" s="62"/>
      <c r="V37" s="118"/>
      <c r="AJ37" s="55"/>
      <c r="AO37" s="13"/>
      <c r="AP37" s="88" t="str">
        <f>'Tier 3 Calculations'!AT37</f>
        <v/>
      </c>
      <c r="AQ37" s="89" t="str">
        <f>'Tier 3 Calculations'!AU37</f>
        <v/>
      </c>
      <c r="AR37" s="89" t="str">
        <f>'Tier 3 Calculations'!AV37</f>
        <v/>
      </c>
      <c r="AS37" s="89" t="str">
        <f>'Tier 3 Calculations'!AW37</f>
        <v/>
      </c>
    </row>
    <row r="38" spans="1:45" x14ac:dyDescent="0.2">
      <c r="A38" s="55"/>
      <c r="B38" s="76"/>
      <c r="F38" s="11"/>
      <c r="H38" s="62"/>
      <c r="I38" s="62"/>
      <c r="V38" s="118"/>
      <c r="AJ38" s="55"/>
      <c r="AO38" s="13"/>
      <c r="AP38" s="88" t="str">
        <f>'Tier 3 Calculations'!AT38</f>
        <v/>
      </c>
      <c r="AQ38" s="89" t="str">
        <f>'Tier 3 Calculations'!AU38</f>
        <v/>
      </c>
      <c r="AR38" s="89" t="str">
        <f>'Tier 3 Calculations'!AV38</f>
        <v/>
      </c>
      <c r="AS38" s="89" t="str">
        <f>'Tier 3 Calculations'!AW38</f>
        <v/>
      </c>
    </row>
    <row r="39" spans="1:45" x14ac:dyDescent="0.2">
      <c r="A39" s="55"/>
      <c r="B39" s="76"/>
      <c r="F39" s="11"/>
      <c r="H39" s="62"/>
      <c r="I39" s="62"/>
      <c r="V39" s="118"/>
      <c r="AJ39" s="55"/>
      <c r="AO39" s="13"/>
      <c r="AP39" s="88" t="str">
        <f>'Tier 3 Calculations'!AT39</f>
        <v/>
      </c>
      <c r="AQ39" s="89" t="str">
        <f>'Tier 3 Calculations'!AU39</f>
        <v/>
      </c>
      <c r="AR39" s="89" t="str">
        <f>'Tier 3 Calculations'!AV39</f>
        <v/>
      </c>
      <c r="AS39" s="89" t="str">
        <f>'Tier 3 Calculations'!AW39</f>
        <v/>
      </c>
    </row>
    <row r="40" spans="1:45" x14ac:dyDescent="0.2">
      <c r="A40" s="55"/>
      <c r="B40" s="76"/>
      <c r="F40" s="11"/>
      <c r="H40" s="62"/>
      <c r="I40" s="62"/>
      <c r="V40" s="118"/>
      <c r="AJ40" s="55"/>
      <c r="AO40" s="13"/>
      <c r="AP40" s="88" t="str">
        <f>'Tier 3 Calculations'!AT40</f>
        <v/>
      </c>
      <c r="AQ40" s="89" t="str">
        <f>'Tier 3 Calculations'!AU40</f>
        <v/>
      </c>
      <c r="AR40" s="89" t="str">
        <f>'Tier 3 Calculations'!AV40</f>
        <v/>
      </c>
      <c r="AS40" s="89" t="str">
        <f>'Tier 3 Calculations'!AW40</f>
        <v/>
      </c>
    </row>
    <row r="41" spans="1:45" x14ac:dyDescent="0.2">
      <c r="A41" s="55"/>
      <c r="B41" s="76"/>
      <c r="F41" s="11"/>
      <c r="H41" s="62"/>
      <c r="I41" s="62"/>
      <c r="V41" s="118"/>
      <c r="AJ41" s="55"/>
      <c r="AO41" s="13"/>
      <c r="AP41" s="88" t="str">
        <f>'Tier 3 Calculations'!AT41</f>
        <v/>
      </c>
      <c r="AQ41" s="89" t="str">
        <f>'Tier 3 Calculations'!AU41</f>
        <v/>
      </c>
      <c r="AR41" s="89" t="str">
        <f>'Tier 3 Calculations'!AV41</f>
        <v/>
      </c>
      <c r="AS41" s="89" t="str">
        <f>'Tier 3 Calculations'!AW41</f>
        <v/>
      </c>
    </row>
    <row r="42" spans="1:45" x14ac:dyDescent="0.2">
      <c r="A42" s="55"/>
      <c r="B42" s="76"/>
      <c r="F42" s="11"/>
      <c r="H42" s="62"/>
      <c r="I42" s="62"/>
      <c r="V42" s="118"/>
      <c r="AJ42" s="55"/>
      <c r="AO42" s="13"/>
      <c r="AP42" s="88" t="str">
        <f>'Tier 3 Calculations'!AT42</f>
        <v/>
      </c>
      <c r="AQ42" s="89" t="str">
        <f>'Tier 3 Calculations'!AU42</f>
        <v/>
      </c>
      <c r="AR42" s="89" t="str">
        <f>'Tier 3 Calculations'!AV42</f>
        <v/>
      </c>
      <c r="AS42" s="89" t="str">
        <f>'Tier 3 Calculations'!AW42</f>
        <v/>
      </c>
    </row>
    <row r="43" spans="1:45" x14ac:dyDescent="0.2">
      <c r="A43" s="55"/>
      <c r="B43" s="76"/>
      <c r="F43" s="11"/>
      <c r="H43" s="62"/>
      <c r="I43" s="62"/>
      <c r="V43" s="118"/>
      <c r="AJ43" s="55"/>
      <c r="AO43" s="13"/>
      <c r="AP43" s="88" t="str">
        <f>'Tier 3 Calculations'!AT43</f>
        <v/>
      </c>
      <c r="AQ43" s="89" t="str">
        <f>'Tier 3 Calculations'!AU43</f>
        <v/>
      </c>
      <c r="AR43" s="89" t="str">
        <f>'Tier 3 Calculations'!AV43</f>
        <v/>
      </c>
      <c r="AS43" s="89" t="str">
        <f>'Tier 3 Calculations'!AW43</f>
        <v/>
      </c>
    </row>
    <row r="44" spans="1:45" x14ac:dyDescent="0.2">
      <c r="A44" s="55"/>
      <c r="B44" s="76"/>
      <c r="F44" s="11"/>
      <c r="H44" s="62"/>
      <c r="I44" s="62"/>
      <c r="V44" s="118"/>
      <c r="AJ44" s="55"/>
      <c r="AO44" s="13"/>
      <c r="AP44" s="88" t="str">
        <f>'Tier 3 Calculations'!AT44</f>
        <v/>
      </c>
      <c r="AQ44" s="89" t="str">
        <f>'Tier 3 Calculations'!AU44</f>
        <v/>
      </c>
      <c r="AR44" s="89" t="str">
        <f>'Tier 3 Calculations'!AV44</f>
        <v/>
      </c>
      <c r="AS44" s="89" t="str">
        <f>'Tier 3 Calculations'!AW44</f>
        <v/>
      </c>
    </row>
    <row r="45" spans="1:45" x14ac:dyDescent="0.2">
      <c r="A45" s="55"/>
      <c r="B45" s="76"/>
      <c r="F45" s="11"/>
      <c r="H45" s="62"/>
      <c r="I45" s="62"/>
      <c r="V45" s="118"/>
      <c r="AJ45" s="55"/>
      <c r="AO45" s="13"/>
      <c r="AP45" s="88" t="str">
        <f>'Tier 3 Calculations'!AT45</f>
        <v/>
      </c>
      <c r="AQ45" s="89" t="str">
        <f>'Tier 3 Calculations'!AU45</f>
        <v/>
      </c>
      <c r="AR45" s="89" t="str">
        <f>'Tier 3 Calculations'!AV45</f>
        <v/>
      </c>
      <c r="AS45" s="89" t="str">
        <f>'Tier 3 Calculations'!AW45</f>
        <v/>
      </c>
    </row>
    <row r="46" spans="1:45" x14ac:dyDescent="0.2">
      <c r="A46" s="55"/>
      <c r="B46" s="76"/>
      <c r="F46" s="11"/>
      <c r="H46" s="62"/>
      <c r="I46" s="62"/>
      <c r="V46" s="118"/>
      <c r="AJ46" s="55"/>
      <c r="AO46" s="13"/>
      <c r="AP46" s="88" t="str">
        <f>'Tier 3 Calculations'!AT46</f>
        <v/>
      </c>
      <c r="AQ46" s="89" t="str">
        <f>'Tier 3 Calculations'!AU46</f>
        <v/>
      </c>
      <c r="AR46" s="89" t="str">
        <f>'Tier 3 Calculations'!AV46</f>
        <v/>
      </c>
      <c r="AS46" s="89" t="str">
        <f>'Tier 3 Calculations'!AW46</f>
        <v/>
      </c>
    </row>
    <row r="47" spans="1:45" x14ac:dyDescent="0.2">
      <c r="A47" s="55"/>
      <c r="B47" s="76"/>
      <c r="F47" s="11"/>
      <c r="H47" s="62"/>
      <c r="I47" s="62"/>
      <c r="V47" s="118"/>
      <c r="AJ47" s="55"/>
      <c r="AO47" s="13"/>
      <c r="AP47" s="88" t="str">
        <f>'Tier 3 Calculations'!AT47</f>
        <v/>
      </c>
      <c r="AQ47" s="89" t="str">
        <f>'Tier 3 Calculations'!AU47</f>
        <v/>
      </c>
      <c r="AR47" s="89" t="str">
        <f>'Tier 3 Calculations'!AV47</f>
        <v/>
      </c>
      <c r="AS47" s="89" t="str">
        <f>'Tier 3 Calculations'!AW47</f>
        <v/>
      </c>
    </row>
    <row r="48" spans="1:45" x14ac:dyDescent="0.2">
      <c r="A48" s="55"/>
      <c r="B48" s="76"/>
      <c r="F48" s="11"/>
      <c r="H48" s="62"/>
      <c r="I48" s="62"/>
      <c r="V48" s="118"/>
      <c r="AJ48" s="55"/>
      <c r="AO48" s="13"/>
      <c r="AP48" s="88" t="str">
        <f>'Tier 3 Calculations'!AT48</f>
        <v/>
      </c>
      <c r="AQ48" s="89" t="str">
        <f>'Tier 3 Calculations'!AU48</f>
        <v/>
      </c>
      <c r="AR48" s="89" t="str">
        <f>'Tier 3 Calculations'!AV48</f>
        <v/>
      </c>
      <c r="AS48" s="89" t="str">
        <f>'Tier 3 Calculations'!AW48</f>
        <v/>
      </c>
    </row>
    <row r="49" spans="1:45" x14ac:dyDescent="0.2">
      <c r="A49" s="55"/>
      <c r="B49" s="76"/>
      <c r="F49" s="11"/>
      <c r="H49" s="62"/>
      <c r="I49" s="62"/>
      <c r="V49" s="118"/>
      <c r="AJ49" s="55"/>
      <c r="AO49" s="13"/>
      <c r="AP49" s="88" t="str">
        <f>'Tier 3 Calculations'!AT49</f>
        <v/>
      </c>
      <c r="AQ49" s="89" t="str">
        <f>'Tier 3 Calculations'!AU49</f>
        <v/>
      </c>
      <c r="AR49" s="89" t="str">
        <f>'Tier 3 Calculations'!AV49</f>
        <v/>
      </c>
      <c r="AS49" s="89" t="str">
        <f>'Tier 3 Calculations'!AW49</f>
        <v/>
      </c>
    </row>
    <row r="50" spans="1:45" x14ac:dyDescent="0.2">
      <c r="A50" s="55"/>
      <c r="B50" s="76"/>
      <c r="F50" s="11"/>
      <c r="H50" s="62"/>
      <c r="I50" s="62"/>
      <c r="V50" s="118"/>
      <c r="AJ50" s="55"/>
      <c r="AO50" s="13"/>
      <c r="AP50" s="88" t="str">
        <f>'Tier 3 Calculations'!AT50</f>
        <v/>
      </c>
      <c r="AQ50" s="89" t="str">
        <f>'Tier 3 Calculations'!AU50</f>
        <v/>
      </c>
      <c r="AR50" s="89" t="str">
        <f>'Tier 3 Calculations'!AV50</f>
        <v/>
      </c>
      <c r="AS50" s="89" t="str">
        <f>'Tier 3 Calculations'!AW50</f>
        <v/>
      </c>
    </row>
    <row r="51" spans="1:45" x14ac:dyDescent="0.2">
      <c r="A51" s="55"/>
      <c r="B51" s="76"/>
      <c r="F51" s="11"/>
      <c r="H51" s="62"/>
      <c r="I51" s="62"/>
      <c r="V51" s="118"/>
      <c r="AJ51" s="55"/>
      <c r="AO51" s="13"/>
      <c r="AP51" s="88" t="str">
        <f>'Tier 3 Calculations'!AT51</f>
        <v/>
      </c>
      <c r="AQ51" s="89" t="str">
        <f>'Tier 3 Calculations'!AU51</f>
        <v/>
      </c>
      <c r="AR51" s="89" t="str">
        <f>'Tier 3 Calculations'!AV51</f>
        <v/>
      </c>
      <c r="AS51" s="89" t="str">
        <f>'Tier 3 Calculations'!AW51</f>
        <v/>
      </c>
    </row>
    <row r="52" spans="1:45" x14ac:dyDescent="0.2">
      <c r="A52" s="55"/>
      <c r="B52" s="76"/>
      <c r="F52" s="11"/>
      <c r="H52" s="62"/>
      <c r="I52" s="62"/>
      <c r="V52" s="118"/>
      <c r="AJ52" s="55"/>
      <c r="AO52" s="13"/>
      <c r="AP52" s="88" t="str">
        <f>'Tier 3 Calculations'!AT52</f>
        <v/>
      </c>
      <c r="AQ52" s="89" t="str">
        <f>'Tier 3 Calculations'!AU52</f>
        <v/>
      </c>
      <c r="AR52" s="89" t="str">
        <f>'Tier 3 Calculations'!AV52</f>
        <v/>
      </c>
      <c r="AS52" s="89" t="str">
        <f>'Tier 3 Calculations'!AW52</f>
        <v/>
      </c>
    </row>
    <row r="53" spans="1:45" x14ac:dyDescent="0.2">
      <c r="A53" s="55"/>
      <c r="B53" s="76"/>
      <c r="F53" s="11"/>
      <c r="H53" s="62"/>
      <c r="I53" s="62"/>
      <c r="V53" s="118"/>
      <c r="AJ53" s="55"/>
      <c r="AO53" s="13"/>
      <c r="AP53" s="88" t="str">
        <f>'Tier 3 Calculations'!AT53</f>
        <v/>
      </c>
      <c r="AQ53" s="89" t="str">
        <f>'Tier 3 Calculations'!AU53</f>
        <v/>
      </c>
      <c r="AR53" s="89" t="str">
        <f>'Tier 3 Calculations'!AV53</f>
        <v/>
      </c>
      <c r="AS53" s="89" t="str">
        <f>'Tier 3 Calculations'!AW53</f>
        <v/>
      </c>
    </row>
    <row r="54" spans="1:45" x14ac:dyDescent="0.2">
      <c r="A54" s="55"/>
      <c r="B54" s="76"/>
      <c r="F54" s="11"/>
      <c r="H54" s="62"/>
      <c r="I54" s="62"/>
      <c r="V54" s="118"/>
      <c r="AJ54" s="55"/>
      <c r="AO54" s="13"/>
      <c r="AP54" s="88" t="str">
        <f>'Tier 3 Calculations'!AT54</f>
        <v/>
      </c>
      <c r="AQ54" s="89" t="str">
        <f>'Tier 3 Calculations'!AU54</f>
        <v/>
      </c>
      <c r="AR54" s="89" t="str">
        <f>'Tier 3 Calculations'!AV54</f>
        <v/>
      </c>
      <c r="AS54" s="89" t="str">
        <f>'Tier 3 Calculations'!AW54</f>
        <v/>
      </c>
    </row>
    <row r="55" spans="1:45" x14ac:dyDescent="0.2">
      <c r="A55" s="55"/>
      <c r="B55" s="76"/>
      <c r="F55" s="11"/>
      <c r="H55" s="62"/>
      <c r="I55" s="62"/>
      <c r="V55" s="118"/>
      <c r="AJ55" s="55"/>
      <c r="AO55" s="13"/>
      <c r="AP55" s="88" t="str">
        <f>'Tier 3 Calculations'!AT55</f>
        <v/>
      </c>
      <c r="AQ55" s="89" t="str">
        <f>'Tier 3 Calculations'!AU55</f>
        <v/>
      </c>
      <c r="AR55" s="89" t="str">
        <f>'Tier 3 Calculations'!AV55</f>
        <v/>
      </c>
      <c r="AS55" s="89" t="str">
        <f>'Tier 3 Calculations'!AW55</f>
        <v/>
      </c>
    </row>
    <row r="56" spans="1:45" x14ac:dyDescent="0.2">
      <c r="A56" s="55"/>
      <c r="B56" s="76"/>
      <c r="F56" s="11"/>
      <c r="H56" s="62"/>
      <c r="I56" s="62"/>
      <c r="V56" s="118"/>
      <c r="AJ56" s="55"/>
      <c r="AO56" s="13"/>
      <c r="AP56" s="88" t="str">
        <f>'Tier 3 Calculations'!AT56</f>
        <v/>
      </c>
      <c r="AQ56" s="89" t="str">
        <f>'Tier 3 Calculations'!AU56</f>
        <v/>
      </c>
      <c r="AR56" s="89" t="str">
        <f>'Tier 3 Calculations'!AV56</f>
        <v/>
      </c>
      <c r="AS56" s="89" t="str">
        <f>'Tier 3 Calculations'!AW56</f>
        <v/>
      </c>
    </row>
    <row r="57" spans="1:45" x14ac:dyDescent="0.2">
      <c r="A57" s="55"/>
      <c r="B57" s="76"/>
      <c r="F57" s="11"/>
      <c r="H57" s="62"/>
      <c r="I57" s="62"/>
      <c r="V57" s="118"/>
      <c r="AJ57" s="55"/>
      <c r="AO57" s="13"/>
      <c r="AP57" s="88" t="str">
        <f>'Tier 3 Calculations'!AT57</f>
        <v/>
      </c>
      <c r="AQ57" s="89" t="str">
        <f>'Tier 3 Calculations'!AU57</f>
        <v/>
      </c>
      <c r="AR57" s="89" t="str">
        <f>'Tier 3 Calculations'!AV57</f>
        <v/>
      </c>
      <c r="AS57" s="89" t="str">
        <f>'Tier 3 Calculations'!AW57</f>
        <v/>
      </c>
    </row>
    <row r="58" spans="1:45" x14ac:dyDescent="0.2">
      <c r="A58" s="55"/>
      <c r="B58" s="76"/>
      <c r="F58" s="11"/>
      <c r="H58" s="62"/>
      <c r="I58" s="62"/>
      <c r="V58" s="118"/>
      <c r="AJ58" s="55"/>
      <c r="AO58" s="13"/>
      <c r="AP58" s="88" t="str">
        <f>'Tier 3 Calculations'!AT58</f>
        <v/>
      </c>
      <c r="AQ58" s="89" t="str">
        <f>'Tier 3 Calculations'!AU58</f>
        <v/>
      </c>
      <c r="AR58" s="89" t="str">
        <f>'Tier 3 Calculations'!AV58</f>
        <v/>
      </c>
      <c r="AS58" s="89" t="str">
        <f>'Tier 3 Calculations'!AW58</f>
        <v/>
      </c>
    </row>
    <row r="59" spans="1:45" x14ac:dyDescent="0.2">
      <c r="A59" s="55"/>
      <c r="B59" s="76"/>
      <c r="F59" s="11"/>
      <c r="H59" s="62"/>
      <c r="I59" s="62"/>
      <c r="V59" s="118"/>
      <c r="AJ59" s="55"/>
      <c r="AO59" s="13"/>
      <c r="AP59" s="88" t="str">
        <f>'Tier 3 Calculations'!AT59</f>
        <v/>
      </c>
      <c r="AQ59" s="89" t="str">
        <f>'Tier 3 Calculations'!AU59</f>
        <v/>
      </c>
      <c r="AR59" s="89" t="str">
        <f>'Tier 3 Calculations'!AV59</f>
        <v/>
      </c>
      <c r="AS59" s="89" t="str">
        <f>'Tier 3 Calculations'!AW59</f>
        <v/>
      </c>
    </row>
    <row r="60" spans="1:45" x14ac:dyDescent="0.2">
      <c r="A60" s="55"/>
      <c r="B60" s="76"/>
      <c r="F60" s="11"/>
      <c r="H60" s="62"/>
      <c r="I60" s="62"/>
      <c r="V60" s="118"/>
      <c r="AJ60" s="55"/>
      <c r="AO60" s="13"/>
      <c r="AP60" s="88" t="str">
        <f>'Tier 3 Calculations'!AT60</f>
        <v/>
      </c>
      <c r="AQ60" s="89" t="str">
        <f>'Tier 3 Calculations'!AU60</f>
        <v/>
      </c>
      <c r="AR60" s="89" t="str">
        <f>'Tier 3 Calculations'!AV60</f>
        <v/>
      </c>
      <c r="AS60" s="89" t="str">
        <f>'Tier 3 Calculations'!AW60</f>
        <v/>
      </c>
    </row>
    <row r="61" spans="1:45" x14ac:dyDescent="0.2">
      <c r="A61" s="55"/>
      <c r="B61" s="76"/>
      <c r="F61" s="11"/>
      <c r="H61" s="62"/>
      <c r="I61" s="62"/>
      <c r="V61" s="118"/>
      <c r="AJ61" s="55"/>
      <c r="AO61" s="13"/>
      <c r="AP61" s="88" t="str">
        <f>'Tier 3 Calculations'!AT61</f>
        <v/>
      </c>
      <c r="AQ61" s="89" t="str">
        <f>'Tier 3 Calculations'!AU61</f>
        <v/>
      </c>
      <c r="AR61" s="89" t="str">
        <f>'Tier 3 Calculations'!AV61</f>
        <v/>
      </c>
      <c r="AS61" s="89" t="str">
        <f>'Tier 3 Calculations'!AW61</f>
        <v/>
      </c>
    </row>
    <row r="62" spans="1:45" x14ac:dyDescent="0.2">
      <c r="A62" s="55"/>
      <c r="B62" s="76"/>
      <c r="F62" s="11"/>
      <c r="H62" s="62"/>
      <c r="I62" s="62"/>
      <c r="V62" s="118"/>
      <c r="AJ62" s="55"/>
      <c r="AO62" s="13"/>
      <c r="AP62" s="88" t="str">
        <f>'Tier 3 Calculations'!AT62</f>
        <v/>
      </c>
      <c r="AQ62" s="89" t="str">
        <f>'Tier 3 Calculations'!AU62</f>
        <v/>
      </c>
      <c r="AR62" s="89" t="str">
        <f>'Tier 3 Calculations'!AV62</f>
        <v/>
      </c>
      <c r="AS62" s="89" t="str">
        <f>'Tier 3 Calculations'!AW62</f>
        <v/>
      </c>
    </row>
    <row r="63" spans="1:45" x14ac:dyDescent="0.2">
      <c r="A63" s="55"/>
      <c r="B63" s="76"/>
      <c r="F63" s="11"/>
      <c r="H63" s="62"/>
      <c r="I63" s="62"/>
      <c r="V63" s="118"/>
      <c r="AJ63" s="55"/>
      <c r="AO63" s="13"/>
      <c r="AP63" s="88" t="str">
        <f>'Tier 3 Calculations'!AT63</f>
        <v/>
      </c>
      <c r="AQ63" s="89" t="str">
        <f>'Tier 3 Calculations'!AU63</f>
        <v/>
      </c>
      <c r="AR63" s="89" t="str">
        <f>'Tier 3 Calculations'!AV63</f>
        <v/>
      </c>
      <c r="AS63" s="89" t="str">
        <f>'Tier 3 Calculations'!AW63</f>
        <v/>
      </c>
    </row>
    <row r="64" spans="1:45" x14ac:dyDescent="0.2">
      <c r="A64" s="55"/>
      <c r="B64" s="76"/>
      <c r="F64" s="11"/>
      <c r="H64" s="62"/>
      <c r="I64" s="62"/>
      <c r="V64" s="118"/>
      <c r="AJ64" s="55"/>
      <c r="AO64" s="13"/>
      <c r="AP64" s="88" t="str">
        <f>'Tier 3 Calculations'!AT64</f>
        <v/>
      </c>
      <c r="AQ64" s="89" t="str">
        <f>'Tier 3 Calculations'!AU64</f>
        <v/>
      </c>
      <c r="AR64" s="89" t="str">
        <f>'Tier 3 Calculations'!AV64</f>
        <v/>
      </c>
      <c r="AS64" s="89" t="str">
        <f>'Tier 3 Calculations'!AW64</f>
        <v/>
      </c>
    </row>
    <row r="65" spans="1:45" x14ac:dyDescent="0.2">
      <c r="A65" s="55"/>
      <c r="B65" s="76"/>
      <c r="F65" s="11"/>
      <c r="H65" s="62"/>
      <c r="I65" s="62"/>
      <c r="V65" s="118"/>
      <c r="AJ65" s="55"/>
      <c r="AO65" s="13"/>
      <c r="AP65" s="88" t="str">
        <f>'Tier 3 Calculations'!AT65</f>
        <v/>
      </c>
      <c r="AQ65" s="89" t="str">
        <f>'Tier 3 Calculations'!AU65</f>
        <v/>
      </c>
      <c r="AR65" s="89" t="str">
        <f>'Tier 3 Calculations'!AV65</f>
        <v/>
      </c>
      <c r="AS65" s="89" t="str">
        <f>'Tier 3 Calculations'!AW65</f>
        <v/>
      </c>
    </row>
    <row r="66" spans="1:45" x14ac:dyDescent="0.2">
      <c r="A66" s="55"/>
      <c r="B66" s="76"/>
      <c r="F66" s="11"/>
      <c r="H66" s="62"/>
      <c r="I66" s="62"/>
      <c r="V66" s="118"/>
      <c r="AJ66" s="55"/>
      <c r="AO66" s="13"/>
      <c r="AP66" s="88" t="str">
        <f>'Tier 3 Calculations'!AT66</f>
        <v/>
      </c>
      <c r="AQ66" s="89" t="str">
        <f>'Tier 3 Calculations'!AU66</f>
        <v/>
      </c>
      <c r="AR66" s="89" t="str">
        <f>'Tier 3 Calculations'!AV66</f>
        <v/>
      </c>
      <c r="AS66" s="89" t="str">
        <f>'Tier 3 Calculations'!AW66</f>
        <v/>
      </c>
    </row>
    <row r="67" spans="1:45" x14ac:dyDescent="0.2">
      <c r="A67" s="55"/>
      <c r="B67" s="76"/>
      <c r="F67" s="11"/>
      <c r="H67" s="62"/>
      <c r="I67" s="62"/>
      <c r="V67" s="118"/>
      <c r="AJ67" s="55"/>
      <c r="AO67" s="13"/>
      <c r="AP67" s="88" t="str">
        <f>'Tier 3 Calculations'!AT67</f>
        <v/>
      </c>
      <c r="AQ67" s="89" t="str">
        <f>'Tier 3 Calculations'!AU67</f>
        <v/>
      </c>
      <c r="AR67" s="89" t="str">
        <f>'Tier 3 Calculations'!AV67</f>
        <v/>
      </c>
      <c r="AS67" s="89" t="str">
        <f>'Tier 3 Calculations'!AW67</f>
        <v/>
      </c>
    </row>
    <row r="68" spans="1:45" x14ac:dyDescent="0.2">
      <c r="A68" s="55"/>
      <c r="B68" s="76"/>
      <c r="F68" s="11"/>
      <c r="H68" s="62"/>
      <c r="I68" s="62"/>
      <c r="V68" s="118"/>
      <c r="AJ68" s="55"/>
      <c r="AO68" s="13"/>
      <c r="AP68" s="88" t="str">
        <f>'Tier 3 Calculations'!AT68</f>
        <v/>
      </c>
      <c r="AQ68" s="89" t="str">
        <f>'Tier 3 Calculations'!AU68</f>
        <v/>
      </c>
      <c r="AR68" s="89" t="str">
        <f>'Tier 3 Calculations'!AV68</f>
        <v/>
      </c>
      <c r="AS68" s="89" t="str">
        <f>'Tier 3 Calculations'!AW68</f>
        <v/>
      </c>
    </row>
    <row r="69" spans="1:45" x14ac:dyDescent="0.2">
      <c r="A69" s="55"/>
      <c r="B69" s="76"/>
      <c r="F69" s="11"/>
      <c r="H69" s="62"/>
      <c r="I69" s="62"/>
      <c r="V69" s="118"/>
      <c r="AJ69" s="55"/>
      <c r="AO69" s="13"/>
      <c r="AP69" s="88" t="str">
        <f>'Tier 3 Calculations'!AT69</f>
        <v/>
      </c>
      <c r="AQ69" s="89" t="str">
        <f>'Tier 3 Calculations'!AU69</f>
        <v/>
      </c>
      <c r="AR69" s="89" t="str">
        <f>'Tier 3 Calculations'!AV69</f>
        <v/>
      </c>
      <c r="AS69" s="89" t="str">
        <f>'Tier 3 Calculations'!AW69</f>
        <v/>
      </c>
    </row>
    <row r="70" spans="1:45" x14ac:dyDescent="0.2">
      <c r="A70" s="55"/>
      <c r="B70" s="76"/>
      <c r="F70" s="11"/>
      <c r="H70" s="62"/>
      <c r="I70" s="62"/>
      <c r="V70" s="118"/>
      <c r="AJ70" s="55"/>
      <c r="AO70" s="13"/>
      <c r="AP70" s="88" t="str">
        <f>'Tier 3 Calculations'!AT70</f>
        <v/>
      </c>
      <c r="AQ70" s="89" t="str">
        <f>'Tier 3 Calculations'!AU70</f>
        <v/>
      </c>
      <c r="AR70" s="89" t="str">
        <f>'Tier 3 Calculations'!AV70</f>
        <v/>
      </c>
      <c r="AS70" s="89" t="str">
        <f>'Tier 3 Calculations'!AW70</f>
        <v/>
      </c>
    </row>
    <row r="71" spans="1:45" x14ac:dyDescent="0.2">
      <c r="A71" s="55"/>
      <c r="B71" s="76"/>
      <c r="F71" s="11"/>
      <c r="H71" s="62"/>
      <c r="I71" s="62"/>
      <c r="V71" s="118"/>
      <c r="AJ71" s="55"/>
      <c r="AO71" s="13"/>
      <c r="AP71" s="88" t="str">
        <f>'Tier 3 Calculations'!AT71</f>
        <v/>
      </c>
      <c r="AQ71" s="89" t="str">
        <f>'Tier 3 Calculations'!AU71</f>
        <v/>
      </c>
      <c r="AR71" s="89" t="str">
        <f>'Tier 3 Calculations'!AV71</f>
        <v/>
      </c>
      <c r="AS71" s="89" t="str">
        <f>'Tier 3 Calculations'!AW71</f>
        <v/>
      </c>
    </row>
    <row r="72" spans="1:45" x14ac:dyDescent="0.2">
      <c r="A72" s="55"/>
      <c r="B72" s="76"/>
      <c r="F72" s="11"/>
      <c r="H72" s="62"/>
      <c r="I72" s="62"/>
      <c r="V72" s="118"/>
      <c r="AJ72" s="55"/>
      <c r="AO72" s="13"/>
      <c r="AP72" s="88" t="str">
        <f>'Tier 3 Calculations'!AT72</f>
        <v/>
      </c>
      <c r="AQ72" s="89" t="str">
        <f>'Tier 3 Calculations'!AU72</f>
        <v/>
      </c>
      <c r="AR72" s="89" t="str">
        <f>'Tier 3 Calculations'!AV72</f>
        <v/>
      </c>
      <c r="AS72" s="89" t="str">
        <f>'Tier 3 Calculations'!AW72</f>
        <v/>
      </c>
    </row>
    <row r="73" spans="1:45" x14ac:dyDescent="0.2">
      <c r="A73" s="55"/>
      <c r="B73" s="76"/>
      <c r="F73" s="11"/>
      <c r="H73" s="62"/>
      <c r="I73" s="62"/>
      <c r="V73" s="118"/>
      <c r="AJ73" s="55"/>
      <c r="AO73" s="13"/>
      <c r="AP73" s="88" t="str">
        <f>'Tier 3 Calculations'!AT73</f>
        <v/>
      </c>
      <c r="AQ73" s="89" t="str">
        <f>'Tier 3 Calculations'!AU73</f>
        <v/>
      </c>
      <c r="AR73" s="89" t="str">
        <f>'Tier 3 Calculations'!AV73</f>
        <v/>
      </c>
      <c r="AS73" s="89" t="str">
        <f>'Tier 3 Calculations'!AW73</f>
        <v/>
      </c>
    </row>
    <row r="74" spans="1:45" x14ac:dyDescent="0.2">
      <c r="A74" s="55"/>
      <c r="B74" s="76"/>
      <c r="F74" s="11"/>
      <c r="H74" s="62"/>
      <c r="I74" s="62"/>
      <c r="V74" s="118"/>
      <c r="AJ74" s="55"/>
      <c r="AO74" s="13"/>
      <c r="AP74" s="88" t="str">
        <f>'Tier 3 Calculations'!AT74</f>
        <v/>
      </c>
      <c r="AQ74" s="89" t="str">
        <f>'Tier 3 Calculations'!AU74</f>
        <v/>
      </c>
      <c r="AR74" s="89" t="str">
        <f>'Tier 3 Calculations'!AV74</f>
        <v/>
      </c>
      <c r="AS74" s="89" t="str">
        <f>'Tier 3 Calculations'!AW74</f>
        <v/>
      </c>
    </row>
    <row r="75" spans="1:45" x14ac:dyDescent="0.2">
      <c r="A75" s="55"/>
      <c r="B75" s="76"/>
      <c r="F75" s="11"/>
      <c r="H75" s="62"/>
      <c r="I75" s="62"/>
      <c r="V75" s="118"/>
      <c r="AJ75" s="55"/>
      <c r="AO75" s="13"/>
      <c r="AP75" s="88" t="str">
        <f>'Tier 3 Calculations'!AT75</f>
        <v/>
      </c>
      <c r="AQ75" s="89" t="str">
        <f>'Tier 3 Calculations'!AU75</f>
        <v/>
      </c>
      <c r="AR75" s="89" t="str">
        <f>'Tier 3 Calculations'!AV75</f>
        <v/>
      </c>
      <c r="AS75" s="89" t="str">
        <f>'Tier 3 Calculations'!AW75</f>
        <v/>
      </c>
    </row>
    <row r="76" spans="1:45" x14ac:dyDescent="0.2">
      <c r="A76" s="55"/>
      <c r="B76" s="76"/>
      <c r="F76" s="11"/>
      <c r="H76" s="62"/>
      <c r="I76" s="62"/>
      <c r="V76" s="118"/>
      <c r="AJ76" s="55"/>
      <c r="AO76" s="13"/>
      <c r="AP76" s="88" t="str">
        <f>'Tier 3 Calculations'!AT76</f>
        <v/>
      </c>
      <c r="AQ76" s="89" t="str">
        <f>'Tier 3 Calculations'!AU76</f>
        <v/>
      </c>
      <c r="AR76" s="89" t="str">
        <f>'Tier 3 Calculations'!AV76</f>
        <v/>
      </c>
      <c r="AS76" s="89" t="str">
        <f>'Tier 3 Calculations'!AW76</f>
        <v/>
      </c>
    </row>
    <row r="77" spans="1:45" x14ac:dyDescent="0.2">
      <c r="A77" s="55"/>
      <c r="B77" s="76"/>
      <c r="F77" s="11"/>
      <c r="H77" s="62"/>
      <c r="I77" s="62"/>
      <c r="V77" s="118"/>
      <c r="AJ77" s="55"/>
      <c r="AO77" s="13"/>
      <c r="AP77" s="88" t="str">
        <f>'Tier 3 Calculations'!AT77</f>
        <v/>
      </c>
      <c r="AQ77" s="89" t="str">
        <f>'Tier 3 Calculations'!AU77</f>
        <v/>
      </c>
      <c r="AR77" s="89" t="str">
        <f>'Tier 3 Calculations'!AV77</f>
        <v/>
      </c>
      <c r="AS77" s="89" t="str">
        <f>'Tier 3 Calculations'!AW77</f>
        <v/>
      </c>
    </row>
    <row r="78" spans="1:45" x14ac:dyDescent="0.2">
      <c r="A78" s="55"/>
      <c r="B78" s="76"/>
      <c r="F78" s="11"/>
      <c r="H78" s="62"/>
      <c r="I78" s="62"/>
      <c r="V78" s="118"/>
      <c r="AJ78" s="55"/>
      <c r="AO78" s="13"/>
      <c r="AP78" s="88" t="str">
        <f>'Tier 3 Calculations'!AT78</f>
        <v/>
      </c>
      <c r="AQ78" s="89" t="str">
        <f>'Tier 3 Calculations'!AU78</f>
        <v/>
      </c>
      <c r="AR78" s="89" t="str">
        <f>'Tier 3 Calculations'!AV78</f>
        <v/>
      </c>
      <c r="AS78" s="89" t="str">
        <f>'Tier 3 Calculations'!AW78</f>
        <v/>
      </c>
    </row>
    <row r="79" spans="1:45" x14ac:dyDescent="0.2">
      <c r="A79" s="55"/>
      <c r="B79" s="76"/>
      <c r="F79" s="11"/>
      <c r="H79" s="62"/>
      <c r="I79" s="62"/>
      <c r="V79" s="118"/>
      <c r="AJ79" s="55"/>
      <c r="AO79" s="13"/>
      <c r="AP79" s="88" t="str">
        <f>'Tier 3 Calculations'!AT79</f>
        <v/>
      </c>
      <c r="AQ79" s="89" t="str">
        <f>'Tier 3 Calculations'!AU79</f>
        <v/>
      </c>
      <c r="AR79" s="89" t="str">
        <f>'Tier 3 Calculations'!AV79</f>
        <v/>
      </c>
      <c r="AS79" s="89" t="str">
        <f>'Tier 3 Calculations'!AW79</f>
        <v/>
      </c>
    </row>
    <row r="80" spans="1:45" x14ac:dyDescent="0.2">
      <c r="A80" s="55"/>
      <c r="B80" s="76"/>
      <c r="F80" s="11"/>
      <c r="H80" s="62"/>
      <c r="I80" s="62"/>
      <c r="V80" s="118"/>
      <c r="AJ80" s="55"/>
      <c r="AO80" s="13"/>
      <c r="AP80" s="88" t="str">
        <f>'Tier 3 Calculations'!AT80</f>
        <v/>
      </c>
      <c r="AQ80" s="89" t="str">
        <f>'Tier 3 Calculations'!AU80</f>
        <v/>
      </c>
      <c r="AR80" s="89" t="str">
        <f>'Tier 3 Calculations'!AV80</f>
        <v/>
      </c>
      <c r="AS80" s="89" t="str">
        <f>'Tier 3 Calculations'!AW80</f>
        <v/>
      </c>
    </row>
    <row r="81" spans="1:45" x14ac:dyDescent="0.2">
      <c r="A81" s="55"/>
      <c r="B81" s="76"/>
      <c r="F81" s="11"/>
      <c r="H81" s="62"/>
      <c r="I81" s="62"/>
      <c r="V81" s="118"/>
      <c r="AJ81" s="55"/>
      <c r="AO81" s="13"/>
      <c r="AP81" s="88" t="str">
        <f>'Tier 3 Calculations'!AT81</f>
        <v/>
      </c>
      <c r="AQ81" s="89" t="str">
        <f>'Tier 3 Calculations'!AU81</f>
        <v/>
      </c>
      <c r="AR81" s="89" t="str">
        <f>'Tier 3 Calculations'!AV81</f>
        <v/>
      </c>
      <c r="AS81" s="89" t="str">
        <f>'Tier 3 Calculations'!AW81</f>
        <v/>
      </c>
    </row>
    <row r="82" spans="1:45" x14ac:dyDescent="0.2">
      <c r="A82" s="55"/>
      <c r="B82" s="76"/>
      <c r="F82" s="11"/>
      <c r="H82" s="62"/>
      <c r="I82" s="62"/>
      <c r="V82" s="118"/>
      <c r="AJ82" s="55"/>
      <c r="AO82" s="13"/>
      <c r="AP82" s="88" t="str">
        <f>'Tier 3 Calculations'!AT82</f>
        <v/>
      </c>
      <c r="AQ82" s="89" t="str">
        <f>'Tier 3 Calculations'!AU82</f>
        <v/>
      </c>
      <c r="AR82" s="89" t="str">
        <f>'Tier 3 Calculations'!AV82</f>
        <v/>
      </c>
      <c r="AS82" s="89" t="str">
        <f>'Tier 3 Calculations'!AW82</f>
        <v/>
      </c>
    </row>
    <row r="83" spans="1:45" x14ac:dyDescent="0.2">
      <c r="A83" s="55"/>
      <c r="B83" s="76"/>
      <c r="F83" s="11"/>
      <c r="H83" s="62"/>
      <c r="I83" s="62"/>
      <c r="V83" s="118"/>
      <c r="AJ83" s="55"/>
      <c r="AO83" s="13"/>
      <c r="AP83" s="88" t="str">
        <f>'Tier 3 Calculations'!AT83</f>
        <v/>
      </c>
      <c r="AQ83" s="89" t="str">
        <f>'Tier 3 Calculations'!AU83</f>
        <v/>
      </c>
      <c r="AR83" s="89" t="str">
        <f>'Tier 3 Calculations'!AV83</f>
        <v/>
      </c>
      <c r="AS83" s="89" t="str">
        <f>'Tier 3 Calculations'!AW83</f>
        <v/>
      </c>
    </row>
    <row r="84" spans="1:45" x14ac:dyDescent="0.2">
      <c r="A84" s="55"/>
      <c r="B84" s="76"/>
      <c r="F84" s="11"/>
      <c r="H84" s="62"/>
      <c r="I84" s="62"/>
      <c r="V84" s="118"/>
      <c r="AJ84" s="55"/>
      <c r="AO84" s="13"/>
      <c r="AP84" s="88" t="str">
        <f>'Tier 3 Calculations'!AT84</f>
        <v/>
      </c>
      <c r="AQ84" s="89" t="str">
        <f>'Tier 3 Calculations'!AU84</f>
        <v/>
      </c>
      <c r="AR84" s="89" t="str">
        <f>'Tier 3 Calculations'!AV84</f>
        <v/>
      </c>
      <c r="AS84" s="89" t="str">
        <f>'Tier 3 Calculations'!AW84</f>
        <v/>
      </c>
    </row>
    <row r="85" spans="1:45" x14ac:dyDescent="0.2">
      <c r="A85" s="55"/>
      <c r="B85" s="76"/>
      <c r="F85" s="11"/>
      <c r="H85" s="62"/>
      <c r="I85" s="62"/>
      <c r="V85" s="118"/>
      <c r="AJ85" s="55"/>
      <c r="AO85" s="13"/>
      <c r="AP85" s="88" t="str">
        <f>'Tier 3 Calculations'!AT85</f>
        <v/>
      </c>
      <c r="AQ85" s="89" t="str">
        <f>'Tier 3 Calculations'!AU85</f>
        <v/>
      </c>
      <c r="AR85" s="89" t="str">
        <f>'Tier 3 Calculations'!AV85</f>
        <v/>
      </c>
      <c r="AS85" s="89" t="str">
        <f>'Tier 3 Calculations'!AW85</f>
        <v/>
      </c>
    </row>
    <row r="86" spans="1:45" x14ac:dyDescent="0.2">
      <c r="A86" s="55"/>
      <c r="B86" s="76"/>
      <c r="F86" s="11"/>
      <c r="H86" s="62"/>
      <c r="I86" s="62"/>
      <c r="V86" s="118"/>
      <c r="AJ86" s="55"/>
      <c r="AO86" s="13"/>
      <c r="AP86" s="88" t="str">
        <f>'Tier 3 Calculations'!AT86</f>
        <v/>
      </c>
      <c r="AQ86" s="89" t="str">
        <f>'Tier 3 Calculations'!AU86</f>
        <v/>
      </c>
      <c r="AR86" s="89" t="str">
        <f>'Tier 3 Calculations'!AV86</f>
        <v/>
      </c>
      <c r="AS86" s="89" t="str">
        <f>'Tier 3 Calculations'!AW86</f>
        <v/>
      </c>
    </row>
    <row r="87" spans="1:45" x14ac:dyDescent="0.2">
      <c r="A87" s="55"/>
      <c r="B87" s="76"/>
      <c r="F87" s="11"/>
      <c r="H87" s="62"/>
      <c r="I87" s="62"/>
      <c r="V87" s="118"/>
      <c r="AJ87" s="55"/>
      <c r="AO87" s="13"/>
      <c r="AP87" s="88" t="str">
        <f>'Tier 3 Calculations'!AT87</f>
        <v/>
      </c>
      <c r="AQ87" s="89" t="str">
        <f>'Tier 3 Calculations'!AU87</f>
        <v/>
      </c>
      <c r="AR87" s="89" t="str">
        <f>'Tier 3 Calculations'!AV87</f>
        <v/>
      </c>
      <c r="AS87" s="89" t="str">
        <f>'Tier 3 Calculations'!AW87</f>
        <v/>
      </c>
    </row>
    <row r="88" spans="1:45" x14ac:dyDescent="0.2">
      <c r="A88" s="55"/>
      <c r="B88" s="76"/>
      <c r="F88" s="11"/>
      <c r="H88" s="62"/>
      <c r="I88" s="62"/>
      <c r="V88" s="118"/>
      <c r="AJ88" s="55"/>
      <c r="AO88" s="13"/>
      <c r="AP88" s="88" t="str">
        <f>'Tier 3 Calculations'!AT88</f>
        <v/>
      </c>
      <c r="AQ88" s="89" t="str">
        <f>'Tier 3 Calculations'!AU88</f>
        <v/>
      </c>
      <c r="AR88" s="89" t="str">
        <f>'Tier 3 Calculations'!AV88</f>
        <v/>
      </c>
      <c r="AS88" s="89" t="str">
        <f>'Tier 3 Calculations'!AW88</f>
        <v/>
      </c>
    </row>
    <row r="89" spans="1:45" x14ac:dyDescent="0.2">
      <c r="A89" s="55"/>
      <c r="B89" s="76"/>
      <c r="F89" s="11"/>
      <c r="H89" s="62"/>
      <c r="I89" s="62"/>
      <c r="V89" s="118"/>
      <c r="AJ89" s="55"/>
      <c r="AO89" s="13"/>
      <c r="AP89" s="88" t="str">
        <f>'Tier 3 Calculations'!AT89</f>
        <v/>
      </c>
      <c r="AQ89" s="89" t="str">
        <f>'Tier 3 Calculations'!AU89</f>
        <v/>
      </c>
      <c r="AR89" s="89" t="str">
        <f>'Tier 3 Calculations'!AV89</f>
        <v/>
      </c>
      <c r="AS89" s="89" t="str">
        <f>'Tier 3 Calculations'!AW89</f>
        <v/>
      </c>
    </row>
    <row r="90" spans="1:45" x14ac:dyDescent="0.2">
      <c r="A90" s="55"/>
      <c r="B90" s="76"/>
      <c r="F90" s="11"/>
      <c r="H90" s="62"/>
      <c r="I90" s="62"/>
      <c r="V90" s="118"/>
      <c r="AJ90" s="55"/>
      <c r="AO90" s="13"/>
      <c r="AP90" s="88" t="str">
        <f>'Tier 3 Calculations'!AT90</f>
        <v/>
      </c>
      <c r="AQ90" s="89" t="str">
        <f>'Tier 3 Calculations'!AU90</f>
        <v/>
      </c>
      <c r="AR90" s="89" t="str">
        <f>'Tier 3 Calculations'!AV90</f>
        <v/>
      </c>
      <c r="AS90" s="89" t="str">
        <f>'Tier 3 Calculations'!AW90</f>
        <v/>
      </c>
    </row>
    <row r="91" spans="1:45" x14ac:dyDescent="0.2">
      <c r="A91" s="55"/>
      <c r="B91" s="76"/>
      <c r="F91" s="11"/>
      <c r="H91" s="62"/>
      <c r="I91" s="62"/>
      <c r="V91" s="118"/>
      <c r="AJ91" s="55"/>
      <c r="AO91" s="13"/>
      <c r="AP91" s="88" t="str">
        <f>'Tier 3 Calculations'!AT91</f>
        <v/>
      </c>
      <c r="AQ91" s="89" t="str">
        <f>'Tier 3 Calculations'!AU91</f>
        <v/>
      </c>
      <c r="AR91" s="89" t="str">
        <f>'Tier 3 Calculations'!AV91</f>
        <v/>
      </c>
      <c r="AS91" s="89" t="str">
        <f>'Tier 3 Calculations'!AW91</f>
        <v/>
      </c>
    </row>
    <row r="92" spans="1:45" x14ac:dyDescent="0.2">
      <c r="A92" s="55"/>
      <c r="B92" s="76"/>
      <c r="F92" s="11"/>
      <c r="H92" s="62"/>
      <c r="I92" s="62"/>
      <c r="V92" s="118"/>
      <c r="AJ92" s="55"/>
      <c r="AO92" s="13"/>
      <c r="AP92" s="88" t="str">
        <f>'Tier 3 Calculations'!AT92</f>
        <v/>
      </c>
      <c r="AQ92" s="89" t="str">
        <f>'Tier 3 Calculations'!AU92</f>
        <v/>
      </c>
      <c r="AR92" s="89" t="str">
        <f>'Tier 3 Calculations'!AV92</f>
        <v/>
      </c>
      <c r="AS92" s="89" t="str">
        <f>'Tier 3 Calculations'!AW92</f>
        <v/>
      </c>
    </row>
    <row r="93" spans="1:45" x14ac:dyDescent="0.2">
      <c r="A93" s="55"/>
      <c r="B93" s="76"/>
      <c r="F93" s="11"/>
      <c r="H93" s="62"/>
      <c r="I93" s="62"/>
      <c r="V93" s="118"/>
      <c r="AJ93" s="55"/>
      <c r="AO93" s="13"/>
      <c r="AP93" s="88" t="str">
        <f>'Tier 3 Calculations'!AT93</f>
        <v/>
      </c>
      <c r="AQ93" s="89" t="str">
        <f>'Tier 3 Calculations'!AU93</f>
        <v/>
      </c>
      <c r="AR93" s="89" t="str">
        <f>'Tier 3 Calculations'!AV93</f>
        <v/>
      </c>
      <c r="AS93" s="89" t="str">
        <f>'Tier 3 Calculations'!AW93</f>
        <v/>
      </c>
    </row>
    <row r="94" spans="1:45" x14ac:dyDescent="0.2">
      <c r="A94" s="55"/>
      <c r="B94" s="76"/>
      <c r="F94" s="11"/>
      <c r="H94" s="62"/>
      <c r="I94" s="62"/>
      <c r="V94" s="118"/>
      <c r="AJ94" s="55"/>
      <c r="AO94" s="13"/>
      <c r="AP94" s="88" t="str">
        <f>'Tier 3 Calculations'!AT94</f>
        <v/>
      </c>
      <c r="AQ94" s="89" t="str">
        <f>'Tier 3 Calculations'!AU94</f>
        <v/>
      </c>
      <c r="AR94" s="89" t="str">
        <f>'Tier 3 Calculations'!AV94</f>
        <v/>
      </c>
      <c r="AS94" s="89" t="str">
        <f>'Tier 3 Calculations'!AW94</f>
        <v/>
      </c>
    </row>
    <row r="95" spans="1:45" x14ac:dyDescent="0.2">
      <c r="A95" s="55"/>
      <c r="B95" s="76"/>
      <c r="F95" s="11"/>
      <c r="H95" s="62"/>
      <c r="I95" s="62"/>
      <c r="V95" s="118"/>
      <c r="AJ95" s="55"/>
      <c r="AO95" s="13"/>
      <c r="AP95" s="88" t="str">
        <f>'Tier 3 Calculations'!AT95</f>
        <v/>
      </c>
      <c r="AQ95" s="89" t="str">
        <f>'Tier 3 Calculations'!AU95</f>
        <v/>
      </c>
      <c r="AR95" s="89" t="str">
        <f>'Tier 3 Calculations'!AV95</f>
        <v/>
      </c>
      <c r="AS95" s="89" t="str">
        <f>'Tier 3 Calculations'!AW95</f>
        <v/>
      </c>
    </row>
    <row r="96" spans="1:45" x14ac:dyDescent="0.2">
      <c r="A96" s="55"/>
      <c r="B96" s="76"/>
      <c r="F96" s="11"/>
      <c r="H96" s="62"/>
      <c r="I96" s="62"/>
      <c r="V96" s="118"/>
      <c r="AJ96" s="55"/>
      <c r="AO96" s="13"/>
      <c r="AP96" s="88" t="str">
        <f>'Tier 3 Calculations'!AT96</f>
        <v/>
      </c>
      <c r="AQ96" s="89" t="str">
        <f>'Tier 3 Calculations'!AU96</f>
        <v/>
      </c>
      <c r="AR96" s="89" t="str">
        <f>'Tier 3 Calculations'!AV96</f>
        <v/>
      </c>
      <c r="AS96" s="89" t="str">
        <f>'Tier 3 Calculations'!AW96</f>
        <v/>
      </c>
    </row>
    <row r="97" spans="1:51" x14ac:dyDescent="0.2">
      <c r="A97" s="55"/>
      <c r="B97" s="76"/>
      <c r="F97" s="11"/>
      <c r="H97" s="62"/>
      <c r="I97" s="62"/>
      <c r="V97" s="118"/>
      <c r="AJ97" s="55"/>
      <c r="AO97" s="13"/>
      <c r="AP97" s="88" t="str">
        <f>'Tier 3 Calculations'!AT97</f>
        <v/>
      </c>
      <c r="AQ97" s="89" t="str">
        <f>'Tier 3 Calculations'!AU97</f>
        <v/>
      </c>
      <c r="AR97" s="89" t="str">
        <f>'Tier 3 Calculations'!AV97</f>
        <v/>
      </c>
      <c r="AS97" s="89" t="str">
        <f>'Tier 3 Calculations'!AW97</f>
        <v/>
      </c>
    </row>
    <row r="98" spans="1:51" x14ac:dyDescent="0.2">
      <c r="A98" s="55"/>
      <c r="B98" s="76"/>
      <c r="F98" s="11"/>
      <c r="H98" s="62"/>
      <c r="I98" s="62"/>
      <c r="V98" s="118"/>
      <c r="AJ98" s="55"/>
      <c r="AO98" s="13"/>
      <c r="AP98" s="88" t="str">
        <f>'Tier 3 Calculations'!AT98</f>
        <v/>
      </c>
      <c r="AQ98" s="89" t="str">
        <f>'Tier 3 Calculations'!AU98</f>
        <v/>
      </c>
      <c r="AR98" s="89" t="str">
        <f>'Tier 3 Calculations'!AV98</f>
        <v/>
      </c>
      <c r="AS98" s="89" t="str">
        <f>'Tier 3 Calculations'!AW98</f>
        <v/>
      </c>
    </row>
    <row r="99" spans="1:51" x14ac:dyDescent="0.2">
      <c r="A99" s="55"/>
      <c r="B99" s="76"/>
      <c r="F99" s="11"/>
      <c r="H99" s="62"/>
      <c r="I99" s="62"/>
      <c r="V99" s="118"/>
      <c r="AJ99" s="55"/>
      <c r="AO99" s="13"/>
      <c r="AP99" s="88" t="str">
        <f>'Tier 3 Calculations'!AT99</f>
        <v/>
      </c>
      <c r="AQ99" s="89" t="str">
        <f>'Tier 3 Calculations'!AU99</f>
        <v/>
      </c>
      <c r="AR99" s="89" t="str">
        <f>'Tier 3 Calculations'!AV99</f>
        <v/>
      </c>
      <c r="AS99" s="89" t="str">
        <f>'Tier 3 Calculations'!AW99</f>
        <v/>
      </c>
    </row>
    <row r="100" spans="1:51" x14ac:dyDescent="0.2">
      <c r="A100" s="55"/>
      <c r="B100" s="76"/>
      <c r="F100" s="11"/>
      <c r="H100" s="62"/>
      <c r="I100" s="62"/>
      <c r="V100" s="118"/>
      <c r="AJ100" s="55"/>
      <c r="AO100" s="13"/>
      <c r="AP100" s="88" t="str">
        <f>'Tier 3 Calculations'!AT100</f>
        <v/>
      </c>
      <c r="AQ100" s="89" t="str">
        <f>'Tier 3 Calculations'!AU100</f>
        <v/>
      </c>
      <c r="AR100" s="89" t="str">
        <f>'Tier 3 Calculations'!AV100</f>
        <v/>
      </c>
      <c r="AS100" s="89" t="str">
        <f>'Tier 3 Calculations'!AW100</f>
        <v/>
      </c>
    </row>
    <row r="101" spans="1:51" s="111" customFormat="1" x14ac:dyDescent="0.2">
      <c r="A101" s="103"/>
      <c r="B101" s="104"/>
      <c r="C101" s="104"/>
      <c r="D101" s="104"/>
      <c r="E101" s="104"/>
      <c r="F101" s="105"/>
      <c r="G101" s="105"/>
      <c r="H101" s="106"/>
      <c r="I101" s="106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3"/>
      <c r="AK101" s="107"/>
      <c r="AL101" s="107"/>
      <c r="AM101" s="107"/>
      <c r="AN101" s="107"/>
      <c r="AO101" s="107"/>
      <c r="AP101" s="108" t="str">
        <f t="shared" ref="AP101:AP132" si="0">IF(ISBLANK(G101),"",(IF(OR(AND(NOT(ISBLANK(H101)),ISBLANK(AM101)),AND(NOT(ISBLANK(I101)),ISBLANK(AN101)),ISBLANK(AL101)),"Incomplete",0.365*(AK101*(IF(ISBLANK($H101),14,7-(4-$H101)/2))+AL101*(IF(ISBLANK($I101),10,(10-$I101)))+AM101*(IF(ISBLANK($H101),0,7+(4-$H101)/2))+AN101*I101))))</f>
        <v/>
      </c>
      <c r="AQ101" s="109" t="str">
        <f>IF(ISBLANK(G101),"",VLOOKUP(G101,'Tier 3 Allowances'!$A$2:$B$6,2,FALSE)+SUMPRODUCT($J$2:$AE$2,$J101:$AE101))</f>
        <v/>
      </c>
      <c r="AR101" s="110" t="str">
        <f>IF(ISBLANK(G102),"",AQ101+#REF!)</f>
        <v/>
      </c>
      <c r="AS101" s="110" t="str">
        <f>IF(OR(AP101="",AP101=0,AO101="",AO101=0),"",IF(AO101&lt;=AR101,"Yes","No"))</f>
        <v/>
      </c>
      <c r="AU101" s="112"/>
      <c r="AV101" s="112"/>
      <c r="AW101" s="113"/>
      <c r="AX101" s="113"/>
      <c r="AY101" s="113"/>
    </row>
    <row r="102" spans="1:51" x14ac:dyDescent="0.2">
      <c r="A102" s="55"/>
      <c r="F102" s="11"/>
      <c r="H102" s="62"/>
      <c r="I102" s="62"/>
      <c r="AJ102" s="55"/>
      <c r="AO102" s="13"/>
      <c r="AP102" s="15" t="str">
        <f t="shared" si="0"/>
        <v/>
      </c>
      <c r="AQ102" s="14" t="str">
        <f>IF(ISBLANK(G102),"",VLOOKUP(G102,'Tier 3 Allowances'!$A$2:$B$6,2,FALSE)+SUMPRODUCT($J$2:$AE$2,$J102:$AE102))</f>
        <v/>
      </c>
      <c r="AR102" s="56" t="str">
        <f>IF(ISBLANK(G103),"",AQ102+#REF!)</f>
        <v/>
      </c>
      <c r="AS102" s="56" t="str">
        <f>IF(OR(AP102="",AP102=0,AO102="",AO102=0),"",IF(AO102&lt;=AR102,"Yes","No"))</f>
        <v/>
      </c>
    </row>
    <row r="103" spans="1:51" x14ac:dyDescent="0.2">
      <c r="F103" s="11"/>
      <c r="H103" s="62"/>
      <c r="I103" s="62"/>
      <c r="AP103" s="15" t="str">
        <f t="shared" si="0"/>
        <v/>
      </c>
      <c r="AQ103" s="14" t="str">
        <f>IF(ISBLANK(G103),"",VLOOKUP(G103,'Tier 3 Allowances'!$A$2:$B$6,2,FALSE)+SUMPRODUCT($J$2:$AE$2,$J103:$AE103))</f>
        <v/>
      </c>
    </row>
    <row r="104" spans="1:51" x14ac:dyDescent="0.2">
      <c r="AP104" s="15" t="str">
        <f t="shared" si="0"/>
        <v/>
      </c>
      <c r="AQ104" s="14" t="str">
        <f>IF(ISBLANK(G104),"",VLOOKUP(G104,'Tier 3 Allowances'!$A$2:$B$6,2,FALSE)+SUMPRODUCT($J$2:$AE$2,$J104:$AE104))</f>
        <v/>
      </c>
    </row>
    <row r="105" spans="1:51" x14ac:dyDescent="0.2">
      <c r="AP105" s="15" t="str">
        <f t="shared" si="0"/>
        <v/>
      </c>
      <c r="AQ105" s="14" t="str">
        <f>IF(ISBLANK(G105),"",VLOOKUP(G105,'Tier 3 Allowances'!$A$2:$B$6,2,FALSE)+SUMPRODUCT($J$2:$AE$2,$J105:$AE105))</f>
        <v/>
      </c>
    </row>
    <row r="106" spans="1:51" x14ac:dyDescent="0.2">
      <c r="AP106" s="15" t="str">
        <f t="shared" si="0"/>
        <v/>
      </c>
      <c r="AQ106" s="14" t="str">
        <f>IF(ISBLANK(G106),"",VLOOKUP(G106,'Tier 3 Allowances'!$A$2:$B$6,2,FALSE)+SUMPRODUCT($J$2:$AE$2,$J106:$AE106))</f>
        <v/>
      </c>
    </row>
    <row r="107" spans="1:51" x14ac:dyDescent="0.2">
      <c r="AP107" s="15" t="str">
        <f t="shared" si="0"/>
        <v/>
      </c>
      <c r="AQ107" s="14" t="str">
        <f>IF(ISBLANK(G107),"",VLOOKUP(G107,'Tier 3 Allowances'!$A$2:$B$6,2,FALSE)+SUMPRODUCT($J$2:$AE$2,$J107:$AE107))</f>
        <v/>
      </c>
    </row>
    <row r="108" spans="1:51" x14ac:dyDescent="0.2">
      <c r="AP108" s="15" t="str">
        <f t="shared" si="0"/>
        <v/>
      </c>
      <c r="AQ108" s="14" t="str">
        <f>IF(ISBLANK(G108),"",VLOOKUP(G108,'Tier 3 Allowances'!$A$2:$B$6,2,FALSE)+SUMPRODUCT($J$2:$AE$2,$J108:$AE108))</f>
        <v/>
      </c>
    </row>
    <row r="109" spans="1:51" x14ac:dyDescent="0.2">
      <c r="AP109" s="15" t="str">
        <f t="shared" si="0"/>
        <v/>
      </c>
      <c r="AQ109" s="14" t="str">
        <f>IF(ISBLANK(G109),"",VLOOKUP(G109,'Tier 3 Allowances'!$A$2:$B$6,2,FALSE)+SUMPRODUCT($J$2:$AE$2,$J109:$AE109))</f>
        <v/>
      </c>
    </row>
    <row r="110" spans="1:51" x14ac:dyDescent="0.2">
      <c r="AP110" s="15" t="str">
        <f t="shared" si="0"/>
        <v/>
      </c>
      <c r="AQ110" s="14" t="str">
        <f>IF(ISBLANK(G110),"",VLOOKUP(G110,'Tier 3 Allowances'!$A$2:$B$6,2,FALSE)+SUMPRODUCT($J$2:$AE$2,$J110:$AE110))</f>
        <v/>
      </c>
    </row>
    <row r="111" spans="1:51" x14ac:dyDescent="0.2">
      <c r="AP111" s="15" t="str">
        <f t="shared" si="0"/>
        <v/>
      </c>
      <c r="AQ111" s="14" t="str">
        <f>IF(ISBLANK(G111),"",VLOOKUP(G111,'Tier 3 Allowances'!$A$2:$B$6,2,FALSE)+SUMPRODUCT($J$2:$AE$2,$J111:$AE111))</f>
        <v/>
      </c>
    </row>
    <row r="112" spans="1:51" x14ac:dyDescent="0.2">
      <c r="AP112" s="15" t="str">
        <f t="shared" si="0"/>
        <v/>
      </c>
      <c r="AQ112" s="14" t="str">
        <f>IF(ISBLANK(G112),"",VLOOKUP(G112,'Tier 3 Allowances'!$A$2:$B$6,2,FALSE)+SUMPRODUCT($J$2:$AE$2,$J112:$AE112))</f>
        <v/>
      </c>
    </row>
    <row r="113" spans="42:43" x14ac:dyDescent="0.2">
      <c r="AP113" s="15" t="str">
        <f t="shared" si="0"/>
        <v/>
      </c>
      <c r="AQ113" s="14" t="str">
        <f>IF(ISBLANK(G113),"",VLOOKUP(G113,'Tier 3 Allowances'!$A$2:$B$6,2,FALSE)+SUMPRODUCT($J$2:$AE$2,$J113:$AE113))</f>
        <v/>
      </c>
    </row>
    <row r="114" spans="42:43" x14ac:dyDescent="0.2">
      <c r="AP114" s="15" t="str">
        <f t="shared" si="0"/>
        <v/>
      </c>
      <c r="AQ114" s="14" t="str">
        <f>IF(ISBLANK(G114),"",VLOOKUP(G114,'Tier 3 Allowances'!$A$2:$B$6,2,FALSE)+SUMPRODUCT($J$2:$AE$2,$J114:$AE114))</f>
        <v/>
      </c>
    </row>
    <row r="115" spans="42:43" x14ac:dyDescent="0.2">
      <c r="AP115" s="15" t="str">
        <f t="shared" si="0"/>
        <v/>
      </c>
      <c r="AQ115" s="14" t="str">
        <f>IF(ISBLANK(G115),"",VLOOKUP(G115,'Tier 3 Allowances'!$A$2:$B$6,2,FALSE)+SUMPRODUCT($J$2:$AE$2,$J115:$AE115))</f>
        <v/>
      </c>
    </row>
    <row r="116" spans="42:43" x14ac:dyDescent="0.2">
      <c r="AP116" s="15" t="str">
        <f t="shared" si="0"/>
        <v/>
      </c>
      <c r="AQ116" s="14" t="str">
        <f>IF(ISBLANK(G116),"",VLOOKUP(G116,'Tier 3 Allowances'!$A$2:$B$6,2,FALSE)+SUMPRODUCT($J$2:$AE$2,$J116:$AE116))</f>
        <v/>
      </c>
    </row>
    <row r="117" spans="42:43" x14ac:dyDescent="0.2">
      <c r="AP117" s="15" t="str">
        <f t="shared" si="0"/>
        <v/>
      </c>
      <c r="AQ117" s="14" t="str">
        <f>IF(ISBLANK(G117),"",VLOOKUP(G117,'Tier 3 Allowances'!$A$2:$B$6,2,FALSE)+SUMPRODUCT($J$2:$AE$2,$J117:$AE117))</f>
        <v/>
      </c>
    </row>
    <row r="118" spans="42:43" x14ac:dyDescent="0.2">
      <c r="AP118" s="15" t="str">
        <f t="shared" si="0"/>
        <v/>
      </c>
      <c r="AQ118" s="14" t="str">
        <f>IF(ISBLANK(G118),"",VLOOKUP(G118,'Tier 3 Allowances'!$A$2:$B$6,2,FALSE)+SUMPRODUCT($J$2:$AE$2,$J118:$AE118))</f>
        <v/>
      </c>
    </row>
    <row r="119" spans="42:43" x14ac:dyDescent="0.2">
      <c r="AP119" s="15" t="str">
        <f t="shared" si="0"/>
        <v/>
      </c>
      <c r="AQ119" s="14" t="str">
        <f>IF(ISBLANK(G119),"",VLOOKUP(G119,'Tier 3 Allowances'!$A$2:$B$6,2,FALSE)+SUMPRODUCT($J$2:$AE$2,$J119:$AE119))</f>
        <v/>
      </c>
    </row>
    <row r="120" spans="42:43" x14ac:dyDescent="0.2">
      <c r="AP120" s="15" t="str">
        <f t="shared" si="0"/>
        <v/>
      </c>
      <c r="AQ120" s="14" t="str">
        <f>IF(ISBLANK(G120),"",VLOOKUP(G120,'Tier 3 Allowances'!$A$2:$B$6,2,FALSE)+SUMPRODUCT($J$2:$AE$2,$J120:$AE120))</f>
        <v/>
      </c>
    </row>
    <row r="121" spans="42:43" x14ac:dyDescent="0.2">
      <c r="AP121" s="15" t="str">
        <f t="shared" si="0"/>
        <v/>
      </c>
      <c r="AQ121" s="14" t="str">
        <f>IF(ISBLANK(G121),"",VLOOKUP(G121,'Tier 3 Allowances'!$A$2:$B$6,2,FALSE)+SUMPRODUCT($J$2:$AE$2,$J121:$AE121))</f>
        <v/>
      </c>
    </row>
    <row r="122" spans="42:43" x14ac:dyDescent="0.2">
      <c r="AP122" s="15" t="str">
        <f t="shared" si="0"/>
        <v/>
      </c>
      <c r="AQ122" s="14" t="str">
        <f>IF(ISBLANK(G122),"",VLOOKUP(G122,'Tier 3 Allowances'!$A$2:$B$6,2,FALSE)+SUMPRODUCT($J$2:$AE$2,$J122:$AE122))</f>
        <v/>
      </c>
    </row>
    <row r="123" spans="42:43" x14ac:dyDescent="0.2">
      <c r="AP123" s="15" t="str">
        <f t="shared" si="0"/>
        <v/>
      </c>
      <c r="AQ123" s="14" t="str">
        <f>IF(ISBLANK(G123),"",VLOOKUP(G123,'Tier 3 Allowances'!$A$2:$B$6,2,FALSE)+SUMPRODUCT($J$2:$AE$2,$J123:$AE123))</f>
        <v/>
      </c>
    </row>
    <row r="124" spans="42:43" x14ac:dyDescent="0.2">
      <c r="AP124" s="15" t="str">
        <f t="shared" si="0"/>
        <v/>
      </c>
      <c r="AQ124" s="14" t="str">
        <f>IF(ISBLANK(G124),"",VLOOKUP(G124,'Tier 3 Allowances'!$A$2:$B$6,2,FALSE)+SUMPRODUCT($J$2:$AE$2,$J124:$AE124))</f>
        <v/>
      </c>
    </row>
    <row r="125" spans="42:43" x14ac:dyDescent="0.2">
      <c r="AP125" s="15" t="str">
        <f t="shared" si="0"/>
        <v/>
      </c>
      <c r="AQ125" s="14" t="str">
        <f>IF(ISBLANK(G125),"",VLOOKUP(G125,'Tier 3 Allowances'!$A$2:$B$6,2,FALSE)+SUMPRODUCT($J$2:$AE$2,$J125:$AE125))</f>
        <v/>
      </c>
    </row>
    <row r="126" spans="42:43" x14ac:dyDescent="0.2">
      <c r="AP126" s="15" t="str">
        <f t="shared" si="0"/>
        <v/>
      </c>
      <c r="AQ126" s="14" t="str">
        <f>IF(ISBLANK(G126),"",VLOOKUP(G126,'Tier 3 Allowances'!$A$2:$B$6,2,FALSE)+SUMPRODUCT($J$2:$AE$2,$J126:$AE126))</f>
        <v/>
      </c>
    </row>
    <row r="127" spans="42:43" x14ac:dyDescent="0.2">
      <c r="AP127" s="15" t="str">
        <f t="shared" si="0"/>
        <v/>
      </c>
      <c r="AQ127" s="14" t="str">
        <f>IF(ISBLANK(G127),"",VLOOKUP(G127,'Tier 3 Allowances'!$A$2:$B$6,2,FALSE)+SUMPRODUCT($J$2:$AE$2,$J127:$AE127))</f>
        <v/>
      </c>
    </row>
    <row r="128" spans="42:43" x14ac:dyDescent="0.2">
      <c r="AP128" s="15" t="str">
        <f t="shared" si="0"/>
        <v/>
      </c>
      <c r="AQ128" s="14" t="str">
        <f>IF(ISBLANK(G128),"",VLOOKUP(G128,'Tier 3 Allowances'!$A$2:$B$6,2,FALSE)+SUMPRODUCT($J$2:$AE$2,$J128:$AE128))</f>
        <v/>
      </c>
    </row>
    <row r="129" spans="42:43" x14ac:dyDescent="0.2">
      <c r="AP129" s="15" t="str">
        <f t="shared" si="0"/>
        <v/>
      </c>
      <c r="AQ129" s="14" t="str">
        <f>IF(ISBLANK(G129),"",VLOOKUP(G129,'Tier 3 Allowances'!$A$2:$B$6,2,FALSE)+SUMPRODUCT($J$2:$AE$2,$J129:$AE129))</f>
        <v/>
      </c>
    </row>
    <row r="130" spans="42:43" x14ac:dyDescent="0.2">
      <c r="AP130" s="15" t="str">
        <f t="shared" si="0"/>
        <v/>
      </c>
      <c r="AQ130" s="14" t="str">
        <f>IF(ISBLANK(G130),"",VLOOKUP(G130,'Tier 3 Allowances'!$A$2:$B$6,2,FALSE)+SUMPRODUCT($J$2:$AE$2,$J130:$AE130))</f>
        <v/>
      </c>
    </row>
    <row r="131" spans="42:43" x14ac:dyDescent="0.2">
      <c r="AP131" s="15" t="str">
        <f t="shared" si="0"/>
        <v/>
      </c>
      <c r="AQ131" s="14" t="str">
        <f>IF(ISBLANK(G131),"",VLOOKUP(G131,'Tier 3 Allowances'!$A$2:$B$6,2,FALSE)+SUMPRODUCT($J$2:$AE$2,$J131:$AE131))</f>
        <v/>
      </c>
    </row>
    <row r="132" spans="42:43" x14ac:dyDescent="0.2">
      <c r="AP132" s="15" t="str">
        <f t="shared" si="0"/>
        <v/>
      </c>
      <c r="AQ132" s="14" t="str">
        <f>IF(ISBLANK(G132),"",VLOOKUP(G132,'Tier 3 Allowances'!$A$2:$B$6,2,FALSE)+SUMPRODUCT($J$2:$AE$2,$J132:$AE132))</f>
        <v/>
      </c>
    </row>
    <row r="133" spans="42:43" x14ac:dyDescent="0.2">
      <c r="AP133" s="15" t="str">
        <f t="shared" ref="AP133:AP164" si="1">IF(ISBLANK(G133),"",(IF(OR(AND(NOT(ISBLANK(H133)),ISBLANK(AM133)),AND(NOT(ISBLANK(I133)),ISBLANK(AN133)),ISBLANK(AL133)),"Incomplete",0.365*(AK133*(IF(ISBLANK($H133),14,7-(4-$H133)/2))+AL133*(IF(ISBLANK($I133),10,(10-$I133)))+AM133*(IF(ISBLANK($H133),0,7+(4-$H133)/2))+AN133*I133))))</f>
        <v/>
      </c>
      <c r="AQ133" s="14" t="str">
        <f>IF(ISBLANK(G133),"",VLOOKUP(G133,'Tier 3 Allowances'!$A$2:$B$6,2,FALSE)+SUMPRODUCT($J$2:$AE$2,$J133:$AE133))</f>
        <v/>
      </c>
    </row>
    <row r="134" spans="42:43" x14ac:dyDescent="0.2">
      <c r="AP134" s="15" t="str">
        <f t="shared" si="1"/>
        <v/>
      </c>
      <c r="AQ134" s="14" t="str">
        <f>IF(ISBLANK(G134),"",VLOOKUP(G134,'Tier 3 Allowances'!$A$2:$B$6,2,FALSE)+SUMPRODUCT($J$2:$AE$2,$J134:$AE134))</f>
        <v/>
      </c>
    </row>
    <row r="135" spans="42:43" x14ac:dyDescent="0.2">
      <c r="AP135" s="15" t="str">
        <f t="shared" si="1"/>
        <v/>
      </c>
      <c r="AQ135" s="14" t="str">
        <f>IF(ISBLANK(G135),"",VLOOKUP(G135,'Tier 3 Allowances'!$A$2:$B$6,2,FALSE)+SUMPRODUCT($J$2:$AE$2,$J135:$AE135))</f>
        <v/>
      </c>
    </row>
    <row r="136" spans="42:43" x14ac:dyDescent="0.2">
      <c r="AP136" s="15" t="str">
        <f t="shared" si="1"/>
        <v/>
      </c>
      <c r="AQ136" s="14" t="str">
        <f>IF(ISBLANK(G136),"",VLOOKUP(G136,'Tier 3 Allowances'!$A$2:$B$6,2,FALSE)+SUMPRODUCT($J$2:$AE$2,$J136:$AE136))</f>
        <v/>
      </c>
    </row>
    <row r="137" spans="42:43" x14ac:dyDescent="0.2">
      <c r="AP137" s="15" t="str">
        <f t="shared" si="1"/>
        <v/>
      </c>
      <c r="AQ137" s="14" t="str">
        <f>IF(ISBLANK(G137),"",VLOOKUP(G137,'Tier 3 Allowances'!$A$2:$B$6,2,FALSE)+SUMPRODUCT($J$2:$AE$2,$J137:$AE137))</f>
        <v/>
      </c>
    </row>
    <row r="138" spans="42:43" x14ac:dyDescent="0.2">
      <c r="AP138" s="15" t="str">
        <f t="shared" si="1"/>
        <v/>
      </c>
      <c r="AQ138" s="14" t="str">
        <f>IF(ISBLANK(G138),"",VLOOKUP(G138,'Tier 3 Allowances'!$A$2:$B$6,2,FALSE)+SUMPRODUCT($J$2:$AE$2,$J138:$AE138))</f>
        <v/>
      </c>
    </row>
    <row r="139" spans="42:43" x14ac:dyDescent="0.2">
      <c r="AP139" s="15" t="str">
        <f t="shared" si="1"/>
        <v/>
      </c>
      <c r="AQ139" s="14" t="str">
        <f>IF(ISBLANK(G139),"",VLOOKUP(G139,'Tier 3 Allowances'!$A$2:$B$6,2,FALSE)+SUMPRODUCT($J$2:$AE$2,$J139:$AE139))</f>
        <v/>
      </c>
    </row>
    <row r="140" spans="42:43" x14ac:dyDescent="0.2">
      <c r="AP140" s="15" t="str">
        <f t="shared" si="1"/>
        <v/>
      </c>
      <c r="AQ140" s="14" t="str">
        <f>IF(ISBLANK(G140),"",VLOOKUP(G140,'Tier 3 Allowances'!$A$2:$B$6,2,FALSE)+SUMPRODUCT($J$2:$AE$2,$J140:$AE140))</f>
        <v/>
      </c>
    </row>
    <row r="141" spans="42:43" x14ac:dyDescent="0.2">
      <c r="AP141" s="15" t="str">
        <f t="shared" si="1"/>
        <v/>
      </c>
      <c r="AQ141" s="14" t="str">
        <f>IF(ISBLANK(G141),"",VLOOKUP(G141,'Tier 3 Allowances'!$A$2:$B$6,2,FALSE)+SUMPRODUCT($J$2:$AE$2,$J141:$AE141))</f>
        <v/>
      </c>
    </row>
    <row r="142" spans="42:43" x14ac:dyDescent="0.2">
      <c r="AP142" s="15" t="str">
        <f t="shared" si="1"/>
        <v/>
      </c>
      <c r="AQ142" s="14" t="str">
        <f>IF(ISBLANK(G142),"",VLOOKUP(G142,'Tier 3 Allowances'!$A$2:$B$6,2,FALSE)+SUMPRODUCT($J$2:$AE$2,$J142:$AE142))</f>
        <v/>
      </c>
    </row>
    <row r="143" spans="42:43" x14ac:dyDescent="0.2">
      <c r="AP143" s="15" t="str">
        <f t="shared" si="1"/>
        <v/>
      </c>
      <c r="AQ143" s="14" t="str">
        <f>IF(ISBLANK(G143),"",VLOOKUP(G143,'Tier 3 Allowances'!$A$2:$B$6,2,FALSE)+SUMPRODUCT($J$2:$AE$2,$J143:$AE143))</f>
        <v/>
      </c>
    </row>
    <row r="144" spans="42:43" x14ac:dyDescent="0.2">
      <c r="AP144" s="15" t="str">
        <f t="shared" si="1"/>
        <v/>
      </c>
      <c r="AQ144" s="14" t="str">
        <f>IF(ISBLANK(G144),"",VLOOKUP(G144,'Tier 3 Allowances'!$A$2:$B$6,2,FALSE)+SUMPRODUCT($J$2:$AE$2,$J144:$AE144))</f>
        <v/>
      </c>
    </row>
    <row r="145" spans="42:43" x14ac:dyDescent="0.2">
      <c r="AP145" s="15" t="str">
        <f t="shared" si="1"/>
        <v/>
      </c>
      <c r="AQ145" s="14" t="str">
        <f>IF(ISBLANK(G145),"",VLOOKUP(G145,'Tier 3 Allowances'!$A$2:$B$6,2,FALSE)+SUMPRODUCT($J$2:$AE$2,$J145:$AE145))</f>
        <v/>
      </c>
    </row>
    <row r="146" spans="42:43" x14ac:dyDescent="0.2">
      <c r="AP146" s="15" t="str">
        <f t="shared" si="1"/>
        <v/>
      </c>
      <c r="AQ146" s="14" t="str">
        <f>IF(ISBLANK(G146),"",VLOOKUP(G146,'Tier 3 Allowances'!$A$2:$B$6,2,FALSE)+SUMPRODUCT($J$2:$AE$2,$J146:$AE146))</f>
        <v/>
      </c>
    </row>
    <row r="147" spans="42:43" x14ac:dyDescent="0.2">
      <c r="AP147" s="15" t="str">
        <f t="shared" si="1"/>
        <v/>
      </c>
      <c r="AQ147" s="14" t="str">
        <f>IF(ISBLANK(G147),"",VLOOKUP(G147,'Tier 3 Allowances'!$A$2:$B$6,2,FALSE)+SUMPRODUCT($J$2:$AE$2,$J147:$AE147))</f>
        <v/>
      </c>
    </row>
    <row r="148" spans="42:43" x14ac:dyDescent="0.2">
      <c r="AP148" s="15" t="str">
        <f t="shared" si="1"/>
        <v/>
      </c>
      <c r="AQ148" s="14" t="str">
        <f>IF(ISBLANK(G148),"",VLOOKUP(G148,'Tier 3 Allowances'!$A$2:$B$6,2,FALSE)+SUMPRODUCT($J$2:$AE$2,$J148:$AE148))</f>
        <v/>
      </c>
    </row>
    <row r="149" spans="42:43" x14ac:dyDescent="0.2">
      <c r="AP149" s="15" t="str">
        <f t="shared" si="1"/>
        <v/>
      </c>
      <c r="AQ149" s="14" t="str">
        <f>IF(ISBLANK(G149),"",VLOOKUP(G149,'Tier 3 Allowances'!$A$2:$B$6,2,FALSE)+SUMPRODUCT($J$2:$AE$2,$J149:$AE149))</f>
        <v/>
      </c>
    </row>
    <row r="150" spans="42:43" x14ac:dyDescent="0.2">
      <c r="AP150" s="15" t="str">
        <f t="shared" si="1"/>
        <v/>
      </c>
      <c r="AQ150" s="14" t="str">
        <f>IF(ISBLANK(G150),"",VLOOKUP(G150,'Tier 3 Allowances'!$A$2:$B$6,2,FALSE)+SUMPRODUCT($J$2:$AE$2,$J150:$AE150))</f>
        <v/>
      </c>
    </row>
    <row r="151" spans="42:43" x14ac:dyDescent="0.2">
      <c r="AP151" s="15" t="str">
        <f t="shared" si="1"/>
        <v/>
      </c>
      <c r="AQ151" s="14" t="str">
        <f>IF(ISBLANK(G151),"",VLOOKUP(G151,'Tier 3 Allowances'!$A$2:$B$6,2,FALSE)+SUMPRODUCT($J$2:$AE$2,$J151:$AE151))</f>
        <v/>
      </c>
    </row>
    <row r="152" spans="42:43" x14ac:dyDescent="0.2">
      <c r="AP152" s="15" t="str">
        <f t="shared" si="1"/>
        <v/>
      </c>
      <c r="AQ152" s="14" t="str">
        <f>IF(ISBLANK(G152),"",VLOOKUP(G152,'Tier 3 Allowances'!$A$2:$B$6,2,FALSE)+SUMPRODUCT($J$2:$AE$2,$J152:$AE152))</f>
        <v/>
      </c>
    </row>
    <row r="153" spans="42:43" x14ac:dyDescent="0.2">
      <c r="AP153" s="15" t="str">
        <f t="shared" si="1"/>
        <v/>
      </c>
      <c r="AQ153" s="14" t="str">
        <f>IF(ISBLANK(G153),"",VLOOKUP(G153,'Tier 3 Allowances'!$A$2:$B$6,2,FALSE)+SUMPRODUCT($J$2:$AE$2,$J153:$AE153))</f>
        <v/>
      </c>
    </row>
    <row r="154" spans="42:43" x14ac:dyDescent="0.2">
      <c r="AP154" s="15" t="str">
        <f t="shared" si="1"/>
        <v/>
      </c>
      <c r="AQ154" s="14" t="str">
        <f>IF(ISBLANK(G154),"",VLOOKUP(G154,'Tier 3 Allowances'!$A$2:$B$6,2,FALSE)+SUMPRODUCT($J$2:$AE$2,$J154:$AE154))</f>
        <v/>
      </c>
    </row>
    <row r="155" spans="42:43" x14ac:dyDescent="0.2">
      <c r="AP155" s="15" t="str">
        <f t="shared" si="1"/>
        <v/>
      </c>
      <c r="AQ155" s="14" t="str">
        <f>IF(ISBLANK(G155),"",VLOOKUP(G155,'Tier 3 Allowances'!$A$2:$B$6,2,FALSE)+SUMPRODUCT($J$2:$AE$2,$J155:$AE155))</f>
        <v/>
      </c>
    </row>
    <row r="156" spans="42:43" x14ac:dyDescent="0.2">
      <c r="AP156" s="15" t="str">
        <f t="shared" si="1"/>
        <v/>
      </c>
      <c r="AQ156" s="14" t="str">
        <f>IF(ISBLANK(G156),"",VLOOKUP(G156,'Tier 3 Allowances'!$A$2:$B$6,2,FALSE)+SUMPRODUCT($J$2:$AE$2,$J156:$AE156))</f>
        <v/>
      </c>
    </row>
    <row r="157" spans="42:43" x14ac:dyDescent="0.2">
      <c r="AP157" s="15" t="str">
        <f t="shared" si="1"/>
        <v/>
      </c>
      <c r="AQ157" s="14" t="str">
        <f>IF(ISBLANK(G157),"",VLOOKUP(G157,'Tier 3 Allowances'!$A$2:$B$6,2,FALSE)+SUMPRODUCT($J$2:$AE$2,$J157:$AE157))</f>
        <v/>
      </c>
    </row>
    <row r="158" spans="42:43" x14ac:dyDescent="0.2">
      <c r="AP158" s="15" t="str">
        <f t="shared" si="1"/>
        <v/>
      </c>
      <c r="AQ158" s="14" t="str">
        <f>IF(ISBLANK(G158),"",VLOOKUP(G158,'Tier 3 Allowances'!$A$2:$B$6,2,FALSE)+SUMPRODUCT($J$2:$AE$2,$J158:$AE158))</f>
        <v/>
      </c>
    </row>
    <row r="159" spans="42:43" x14ac:dyDescent="0.2">
      <c r="AP159" s="15" t="str">
        <f t="shared" si="1"/>
        <v/>
      </c>
      <c r="AQ159" s="14" t="str">
        <f>IF(ISBLANK(G159),"",VLOOKUP(G159,'Tier 3 Allowances'!$A$2:$B$6,2,FALSE)+SUMPRODUCT($J$2:$AE$2,$J159:$AE159))</f>
        <v/>
      </c>
    </row>
    <row r="160" spans="42:43" x14ac:dyDescent="0.2">
      <c r="AP160" s="15" t="str">
        <f t="shared" si="1"/>
        <v/>
      </c>
      <c r="AQ160" s="14" t="str">
        <f>IF(ISBLANK(G160),"",VLOOKUP(G160,'Tier 3 Allowances'!$A$2:$B$6,2,FALSE)+SUMPRODUCT($J$2:$AE$2,$J160:$AE160))</f>
        <v/>
      </c>
    </row>
    <row r="161" spans="42:43" x14ac:dyDescent="0.2">
      <c r="AP161" s="15" t="str">
        <f t="shared" si="1"/>
        <v/>
      </c>
      <c r="AQ161" s="14" t="str">
        <f>IF(ISBLANK(G161),"",VLOOKUP(G161,'Tier 3 Allowances'!$A$2:$B$6,2,FALSE)+SUMPRODUCT($J$2:$AE$2,$J161:$AE161))</f>
        <v/>
      </c>
    </row>
    <row r="162" spans="42:43" x14ac:dyDescent="0.2">
      <c r="AP162" s="15" t="str">
        <f t="shared" si="1"/>
        <v/>
      </c>
      <c r="AQ162" s="14" t="str">
        <f>IF(ISBLANK(G162),"",VLOOKUP(G162,'Tier 3 Allowances'!$A$2:$B$6,2,FALSE)+SUMPRODUCT($J$2:$AE$2,$J162:$AE162))</f>
        <v/>
      </c>
    </row>
    <row r="163" spans="42:43" x14ac:dyDescent="0.2">
      <c r="AP163" s="15" t="str">
        <f t="shared" si="1"/>
        <v/>
      </c>
      <c r="AQ163" s="14" t="str">
        <f>IF(ISBLANK(G163),"",VLOOKUP(G163,'Tier 3 Allowances'!$A$2:$B$6,2,FALSE)+SUMPRODUCT($J$2:$AE$2,$J163:$AE163))</f>
        <v/>
      </c>
    </row>
    <row r="164" spans="42:43" x14ac:dyDescent="0.2">
      <c r="AP164" s="15" t="str">
        <f t="shared" si="1"/>
        <v/>
      </c>
      <c r="AQ164" s="14" t="str">
        <f>IF(ISBLANK(G164),"",VLOOKUP(G164,'Tier 3 Allowances'!$A$2:$B$6,2,FALSE)+SUMPRODUCT($J$2:$AE$2,$J164:$AE164))</f>
        <v/>
      </c>
    </row>
    <row r="165" spans="42:43" x14ac:dyDescent="0.2">
      <c r="AP165" s="15" t="str">
        <f t="shared" ref="AP165:AP196" si="2">IF(ISBLANK(G165),"",(IF(OR(AND(NOT(ISBLANK(H165)),ISBLANK(AM165)),AND(NOT(ISBLANK(I165)),ISBLANK(AN165)),ISBLANK(AL165)),"Incomplete",0.365*(AK165*(IF(ISBLANK($H165),14,7-(4-$H165)/2))+AL165*(IF(ISBLANK($I165),10,(10-$I165)))+AM165*(IF(ISBLANK($H165),0,7+(4-$H165)/2))+AN165*I165))))</f>
        <v/>
      </c>
      <c r="AQ165" s="14" t="str">
        <f>IF(ISBLANK(G165),"",VLOOKUP(G165,'Tier 3 Allowances'!$A$2:$B$6,2,FALSE)+SUMPRODUCT($J$2:$AE$2,$J165:$AE165))</f>
        <v/>
      </c>
    </row>
    <row r="166" spans="42:43" x14ac:dyDescent="0.2">
      <c r="AP166" s="15" t="str">
        <f t="shared" si="2"/>
        <v/>
      </c>
      <c r="AQ166" s="14" t="str">
        <f>IF(ISBLANK(G166),"",VLOOKUP(G166,'Tier 3 Allowances'!$A$2:$B$6,2,FALSE)+SUMPRODUCT($J$2:$AE$2,$J166:$AE166))</f>
        <v/>
      </c>
    </row>
    <row r="167" spans="42:43" x14ac:dyDescent="0.2">
      <c r="AP167" s="15" t="str">
        <f t="shared" si="2"/>
        <v/>
      </c>
      <c r="AQ167" s="14" t="str">
        <f>IF(ISBLANK(G167),"",VLOOKUP(G167,'Tier 3 Allowances'!$A$2:$B$6,2,FALSE)+SUMPRODUCT($J$2:$AE$2,$J167:$AE167))</f>
        <v/>
      </c>
    </row>
    <row r="168" spans="42:43" x14ac:dyDescent="0.2">
      <c r="AP168" s="15" t="str">
        <f t="shared" si="2"/>
        <v/>
      </c>
      <c r="AQ168" s="14" t="str">
        <f>IF(ISBLANK(G168),"",VLOOKUP(G168,'Tier 3 Allowances'!$A$2:$B$6,2,FALSE)+SUMPRODUCT($J$2:$AE$2,$J168:$AE168))</f>
        <v/>
      </c>
    </row>
    <row r="169" spans="42:43" x14ac:dyDescent="0.2">
      <c r="AP169" s="15" t="str">
        <f t="shared" si="2"/>
        <v/>
      </c>
      <c r="AQ169" s="14" t="str">
        <f>IF(ISBLANK(G169),"",VLOOKUP(G169,'Tier 3 Allowances'!$A$2:$B$6,2,FALSE)+SUMPRODUCT($J$2:$AE$2,$J169:$AE169))</f>
        <v/>
      </c>
    </row>
    <row r="170" spans="42:43" x14ac:dyDescent="0.2">
      <c r="AP170" s="15" t="str">
        <f t="shared" si="2"/>
        <v/>
      </c>
      <c r="AQ170" s="14" t="str">
        <f>IF(ISBLANK(G170),"",VLOOKUP(G170,'Tier 3 Allowances'!$A$2:$B$6,2,FALSE)+SUMPRODUCT($J$2:$AE$2,$J170:$AE170))</f>
        <v/>
      </c>
    </row>
    <row r="171" spans="42:43" x14ac:dyDescent="0.2">
      <c r="AP171" s="15" t="str">
        <f t="shared" si="2"/>
        <v/>
      </c>
      <c r="AQ171" s="14" t="str">
        <f>IF(ISBLANK(G171),"",VLOOKUP(G171,'Tier 3 Allowances'!$A$2:$B$6,2,FALSE)+SUMPRODUCT($J$2:$AE$2,$J171:$AE171))</f>
        <v/>
      </c>
    </row>
    <row r="172" spans="42:43" x14ac:dyDescent="0.2">
      <c r="AP172" s="15" t="str">
        <f t="shared" si="2"/>
        <v/>
      </c>
      <c r="AQ172" s="14" t="str">
        <f>IF(ISBLANK(G172),"",VLOOKUP(G172,'Tier 3 Allowances'!$A$2:$B$6,2,FALSE)+SUMPRODUCT($J$2:$AE$2,$J172:$AE172))</f>
        <v/>
      </c>
    </row>
    <row r="173" spans="42:43" x14ac:dyDescent="0.2">
      <c r="AP173" s="15" t="str">
        <f t="shared" si="2"/>
        <v/>
      </c>
      <c r="AQ173" s="14" t="str">
        <f>IF(ISBLANK(G173),"",VLOOKUP(G173,'Tier 3 Allowances'!$A$2:$B$6,2,FALSE)+SUMPRODUCT($J$2:$AE$2,$J173:$AE173))</f>
        <v/>
      </c>
    </row>
    <row r="174" spans="42:43" x14ac:dyDescent="0.2">
      <c r="AP174" s="15" t="str">
        <f t="shared" si="2"/>
        <v/>
      </c>
      <c r="AQ174" s="14" t="str">
        <f>IF(ISBLANK(G174),"",VLOOKUP(G174,'Tier 3 Allowances'!$A$2:$B$6,2,FALSE)+SUMPRODUCT($J$2:$AE$2,$J174:$AE174))</f>
        <v/>
      </c>
    </row>
    <row r="175" spans="42:43" x14ac:dyDescent="0.2">
      <c r="AP175" s="15" t="str">
        <f t="shared" si="2"/>
        <v/>
      </c>
      <c r="AQ175" s="14" t="str">
        <f>IF(ISBLANK(G175),"",VLOOKUP(G175,'Tier 3 Allowances'!$A$2:$B$6,2,FALSE)+SUMPRODUCT($J$2:$AE$2,$J175:$AE175))</f>
        <v/>
      </c>
    </row>
    <row r="176" spans="42:43" x14ac:dyDescent="0.2">
      <c r="AP176" s="15" t="str">
        <f t="shared" si="2"/>
        <v/>
      </c>
      <c r="AQ176" s="14" t="str">
        <f>IF(ISBLANK(G176),"",VLOOKUP(G176,'Tier 3 Allowances'!$A$2:$B$6,2,FALSE)+SUMPRODUCT($J$2:$AE$2,$J176:$AE176))</f>
        <v/>
      </c>
    </row>
    <row r="177" spans="42:43" x14ac:dyDescent="0.2">
      <c r="AP177" s="15" t="str">
        <f t="shared" si="2"/>
        <v/>
      </c>
      <c r="AQ177" s="14" t="str">
        <f>IF(ISBLANK(G177),"",VLOOKUP(G177,'Tier 3 Allowances'!$A$2:$B$6,2,FALSE)+SUMPRODUCT($J$2:$AE$2,$J177:$AE177))</f>
        <v/>
      </c>
    </row>
    <row r="178" spans="42:43" x14ac:dyDescent="0.2">
      <c r="AP178" s="15" t="str">
        <f t="shared" si="2"/>
        <v/>
      </c>
      <c r="AQ178" s="14" t="str">
        <f>IF(ISBLANK(G178),"",VLOOKUP(G178,'Tier 3 Allowances'!$A$2:$B$6,2,FALSE)+SUMPRODUCT($J$2:$AE$2,$J178:$AE178))</f>
        <v/>
      </c>
    </row>
    <row r="179" spans="42:43" x14ac:dyDescent="0.2">
      <c r="AP179" s="15" t="str">
        <f t="shared" si="2"/>
        <v/>
      </c>
      <c r="AQ179" s="14" t="str">
        <f>IF(ISBLANK(G179),"",VLOOKUP(G179,'Tier 3 Allowances'!$A$2:$B$6,2,FALSE)+SUMPRODUCT($J$2:$AE$2,$J179:$AE179))</f>
        <v/>
      </c>
    </row>
    <row r="180" spans="42:43" x14ac:dyDescent="0.2">
      <c r="AP180" s="15" t="str">
        <f t="shared" si="2"/>
        <v/>
      </c>
      <c r="AQ180" s="14" t="str">
        <f>IF(ISBLANK(G180),"",VLOOKUP(G180,'Tier 3 Allowances'!$A$2:$B$6,2,FALSE)+SUMPRODUCT($J$2:$AE$2,$J180:$AE180))</f>
        <v/>
      </c>
    </row>
    <row r="181" spans="42:43" x14ac:dyDescent="0.2">
      <c r="AP181" s="15" t="str">
        <f t="shared" si="2"/>
        <v/>
      </c>
      <c r="AQ181" s="14" t="str">
        <f>IF(ISBLANK(G181),"",VLOOKUP(G181,'Tier 3 Allowances'!$A$2:$B$6,2,FALSE)+SUMPRODUCT($J$2:$AE$2,$J181:$AE181))</f>
        <v/>
      </c>
    </row>
    <row r="182" spans="42:43" x14ac:dyDescent="0.2">
      <c r="AP182" s="15" t="str">
        <f t="shared" si="2"/>
        <v/>
      </c>
      <c r="AQ182" s="14" t="str">
        <f>IF(ISBLANK(G182),"",VLOOKUP(G182,'Tier 3 Allowances'!$A$2:$B$6,2,FALSE)+SUMPRODUCT($J$2:$AE$2,$J182:$AE182))</f>
        <v/>
      </c>
    </row>
    <row r="183" spans="42:43" x14ac:dyDescent="0.2">
      <c r="AP183" s="15" t="str">
        <f t="shared" si="2"/>
        <v/>
      </c>
      <c r="AQ183" s="14" t="str">
        <f>IF(ISBLANK(G183),"",VLOOKUP(G183,'Tier 3 Allowances'!$A$2:$B$6,2,FALSE)+SUMPRODUCT($J$2:$AE$2,$J183:$AE183))</f>
        <v/>
      </c>
    </row>
    <row r="184" spans="42:43" x14ac:dyDescent="0.2">
      <c r="AP184" s="15" t="str">
        <f t="shared" si="2"/>
        <v/>
      </c>
      <c r="AQ184" s="14" t="str">
        <f>IF(ISBLANK(G184),"",VLOOKUP(G184,'Tier 3 Allowances'!$A$2:$B$6,2,FALSE)+SUMPRODUCT($J$2:$AE$2,$J184:$AE184))</f>
        <v/>
      </c>
    </row>
    <row r="185" spans="42:43" x14ac:dyDescent="0.2">
      <c r="AP185" s="15" t="str">
        <f t="shared" si="2"/>
        <v/>
      </c>
      <c r="AQ185" s="14" t="str">
        <f>IF(ISBLANK(G185),"",VLOOKUP(G185,'Tier 3 Allowances'!$A$2:$B$6,2,FALSE)+SUMPRODUCT($J$2:$AE$2,$J185:$AE185))</f>
        <v/>
      </c>
    </row>
    <row r="186" spans="42:43" x14ac:dyDescent="0.2">
      <c r="AP186" s="15" t="str">
        <f t="shared" si="2"/>
        <v/>
      </c>
      <c r="AQ186" s="14" t="str">
        <f>IF(ISBLANK(G186),"",VLOOKUP(G186,'Tier 3 Allowances'!$A$2:$B$6,2,FALSE)+SUMPRODUCT($J$2:$AE$2,$J186:$AE186))</f>
        <v/>
      </c>
    </row>
    <row r="187" spans="42:43" x14ac:dyDescent="0.2">
      <c r="AP187" s="15" t="str">
        <f t="shared" si="2"/>
        <v/>
      </c>
      <c r="AQ187" s="14" t="str">
        <f>IF(ISBLANK(G187),"",VLOOKUP(G187,'Tier 3 Allowances'!$A$2:$B$6,2,FALSE)+SUMPRODUCT($J$2:$AE$2,$J187:$AE187))</f>
        <v/>
      </c>
    </row>
    <row r="188" spans="42:43" x14ac:dyDescent="0.2">
      <c r="AP188" s="15" t="str">
        <f t="shared" si="2"/>
        <v/>
      </c>
      <c r="AQ188" s="14" t="str">
        <f>IF(ISBLANK(G188),"",VLOOKUP(G188,'Tier 3 Allowances'!$A$2:$B$6,2,FALSE)+SUMPRODUCT($J$2:$AE$2,$J188:$AE188))</f>
        <v/>
      </c>
    </row>
    <row r="189" spans="42:43" x14ac:dyDescent="0.2">
      <c r="AP189" s="15" t="str">
        <f t="shared" si="2"/>
        <v/>
      </c>
      <c r="AQ189" s="14" t="str">
        <f>IF(ISBLANK(G189),"",VLOOKUP(G189,'Tier 3 Allowances'!$A$2:$B$6,2,FALSE)+SUMPRODUCT($J$2:$AE$2,$J189:$AE189))</f>
        <v/>
      </c>
    </row>
    <row r="190" spans="42:43" x14ac:dyDescent="0.2">
      <c r="AP190" s="15" t="str">
        <f t="shared" si="2"/>
        <v/>
      </c>
      <c r="AQ190" s="14" t="str">
        <f>IF(ISBLANK(G190),"",VLOOKUP(G190,'Tier 3 Allowances'!$A$2:$B$6,2,FALSE)+SUMPRODUCT($J$2:$AE$2,$J190:$AE190))</f>
        <v/>
      </c>
    </row>
    <row r="191" spans="42:43" x14ac:dyDescent="0.2">
      <c r="AP191" s="15" t="str">
        <f t="shared" si="2"/>
        <v/>
      </c>
      <c r="AQ191" s="14" t="str">
        <f>IF(ISBLANK(G191),"",VLOOKUP(G191,'Tier 3 Allowances'!$A$2:$B$6,2,FALSE)+SUMPRODUCT($J$2:$AE$2,$J191:$AE191))</f>
        <v/>
      </c>
    </row>
    <row r="192" spans="42:43" x14ac:dyDescent="0.2">
      <c r="AP192" s="15" t="str">
        <f t="shared" si="2"/>
        <v/>
      </c>
      <c r="AQ192" s="14" t="str">
        <f>IF(ISBLANK(G192),"",VLOOKUP(G192,'Tier 3 Allowances'!$A$2:$B$6,2,FALSE)+SUMPRODUCT($J$2:$AE$2,$J192:$AE192))</f>
        <v/>
      </c>
    </row>
    <row r="193" spans="42:42" x14ac:dyDescent="0.2">
      <c r="AP193" s="15" t="str">
        <f t="shared" si="2"/>
        <v/>
      </c>
    </row>
    <row r="194" spans="42:42" x14ac:dyDescent="0.2">
      <c r="AP194" s="15" t="str">
        <f t="shared" si="2"/>
        <v/>
      </c>
    </row>
    <row r="195" spans="42:42" x14ac:dyDescent="0.2">
      <c r="AP195" s="15" t="str">
        <f t="shared" si="2"/>
        <v/>
      </c>
    </row>
    <row r="196" spans="42:42" x14ac:dyDescent="0.2">
      <c r="AP196" s="15" t="str">
        <f t="shared" si="2"/>
        <v/>
      </c>
    </row>
    <row r="197" spans="42:42" x14ac:dyDescent="0.2">
      <c r="AP197" s="15" t="str">
        <f t="shared" ref="AP197:AP228" si="3">IF(ISBLANK(G197),"",(IF(OR(AND(NOT(ISBLANK(H197)),ISBLANK(AM197)),AND(NOT(ISBLANK(I197)),ISBLANK(AN197)),ISBLANK(AL197)),"Incomplete",0.365*(AK197*(IF(ISBLANK($H197),14,7-(4-$H197)/2))+AL197*(IF(ISBLANK($I197),10,(10-$I197)))+AM197*(IF(ISBLANK($H197),0,7+(4-$H197)/2))+AN197*I197))))</f>
        <v/>
      </c>
    </row>
    <row r="198" spans="42:42" x14ac:dyDescent="0.2">
      <c r="AP198" s="15" t="str">
        <f t="shared" si="3"/>
        <v/>
      </c>
    </row>
    <row r="199" spans="42:42" x14ac:dyDescent="0.2">
      <c r="AP199" s="15" t="str">
        <f t="shared" si="3"/>
        <v/>
      </c>
    </row>
    <row r="200" spans="42:42" x14ac:dyDescent="0.2">
      <c r="AP200" s="15" t="str">
        <f t="shared" si="3"/>
        <v/>
      </c>
    </row>
    <row r="201" spans="42:42" x14ac:dyDescent="0.2">
      <c r="AP201" s="15" t="str">
        <f t="shared" si="3"/>
        <v/>
      </c>
    </row>
    <row r="202" spans="42:42" x14ac:dyDescent="0.2">
      <c r="AP202" s="15" t="str">
        <f t="shared" si="3"/>
        <v/>
      </c>
    </row>
    <row r="203" spans="42:42" x14ac:dyDescent="0.2">
      <c r="AP203" s="15" t="str">
        <f t="shared" si="3"/>
        <v/>
      </c>
    </row>
    <row r="204" spans="42:42" x14ac:dyDescent="0.2">
      <c r="AP204" s="15" t="str">
        <f t="shared" si="3"/>
        <v/>
      </c>
    </row>
    <row r="205" spans="42:42" x14ac:dyDescent="0.2">
      <c r="AP205" s="15" t="str">
        <f t="shared" si="3"/>
        <v/>
      </c>
    </row>
    <row r="206" spans="42:42" x14ac:dyDescent="0.2">
      <c r="AP206" s="15" t="str">
        <f t="shared" si="3"/>
        <v/>
      </c>
    </row>
    <row r="207" spans="42:42" x14ac:dyDescent="0.2">
      <c r="AP207" s="15" t="str">
        <f t="shared" si="3"/>
        <v/>
      </c>
    </row>
    <row r="208" spans="42:42" x14ac:dyDescent="0.2">
      <c r="AP208" s="15" t="str">
        <f t="shared" si="3"/>
        <v/>
      </c>
    </row>
    <row r="209" spans="42:42" x14ac:dyDescent="0.2">
      <c r="AP209" s="15" t="str">
        <f t="shared" si="3"/>
        <v/>
      </c>
    </row>
    <row r="210" spans="42:42" x14ac:dyDescent="0.2">
      <c r="AP210" s="15" t="str">
        <f t="shared" si="3"/>
        <v/>
      </c>
    </row>
    <row r="211" spans="42:42" x14ac:dyDescent="0.2">
      <c r="AP211" s="15" t="str">
        <f t="shared" si="3"/>
        <v/>
      </c>
    </row>
    <row r="212" spans="42:42" x14ac:dyDescent="0.2">
      <c r="AP212" s="15" t="str">
        <f t="shared" si="3"/>
        <v/>
      </c>
    </row>
    <row r="213" spans="42:42" x14ac:dyDescent="0.2">
      <c r="AP213" s="15" t="str">
        <f t="shared" si="3"/>
        <v/>
      </c>
    </row>
    <row r="214" spans="42:42" x14ac:dyDescent="0.2">
      <c r="AP214" s="15" t="str">
        <f t="shared" si="3"/>
        <v/>
      </c>
    </row>
    <row r="215" spans="42:42" x14ac:dyDescent="0.2">
      <c r="AP215" s="15" t="str">
        <f t="shared" si="3"/>
        <v/>
      </c>
    </row>
    <row r="216" spans="42:42" x14ac:dyDescent="0.2">
      <c r="AP216" s="15" t="str">
        <f t="shared" si="3"/>
        <v/>
      </c>
    </row>
    <row r="217" spans="42:42" x14ac:dyDescent="0.2">
      <c r="AP217" s="15" t="str">
        <f t="shared" si="3"/>
        <v/>
      </c>
    </row>
    <row r="218" spans="42:42" x14ac:dyDescent="0.2">
      <c r="AP218" s="15" t="str">
        <f t="shared" si="3"/>
        <v/>
      </c>
    </row>
    <row r="219" spans="42:42" x14ac:dyDescent="0.2">
      <c r="AP219" s="15" t="str">
        <f t="shared" si="3"/>
        <v/>
      </c>
    </row>
    <row r="220" spans="42:42" x14ac:dyDescent="0.2">
      <c r="AP220" s="15" t="str">
        <f t="shared" si="3"/>
        <v/>
      </c>
    </row>
    <row r="221" spans="42:42" x14ac:dyDescent="0.2">
      <c r="AP221" s="15" t="str">
        <f t="shared" si="3"/>
        <v/>
      </c>
    </row>
    <row r="222" spans="42:42" x14ac:dyDescent="0.2">
      <c r="AP222" s="15" t="str">
        <f t="shared" si="3"/>
        <v/>
      </c>
    </row>
    <row r="223" spans="42:42" x14ac:dyDescent="0.2">
      <c r="AP223" s="15" t="str">
        <f t="shared" si="3"/>
        <v/>
      </c>
    </row>
    <row r="224" spans="42:42" x14ac:dyDescent="0.2">
      <c r="AP224" s="15" t="str">
        <f t="shared" si="3"/>
        <v/>
      </c>
    </row>
    <row r="225" spans="42:42" x14ac:dyDescent="0.2">
      <c r="AP225" s="15" t="str">
        <f t="shared" si="3"/>
        <v/>
      </c>
    </row>
    <row r="226" spans="42:42" x14ac:dyDescent="0.2">
      <c r="AP226" s="15" t="str">
        <f t="shared" si="3"/>
        <v/>
      </c>
    </row>
    <row r="227" spans="42:42" x14ac:dyDescent="0.2">
      <c r="AP227" s="15" t="str">
        <f t="shared" si="3"/>
        <v/>
      </c>
    </row>
    <row r="228" spans="42:42" x14ac:dyDescent="0.2">
      <c r="AP228" s="15" t="str">
        <f t="shared" si="3"/>
        <v/>
      </c>
    </row>
    <row r="229" spans="42:42" x14ac:dyDescent="0.2">
      <c r="AP229" s="15" t="str">
        <f t="shared" ref="AP229:AP258" si="4">IF(ISBLANK(G229),"",(IF(OR(AND(NOT(ISBLANK(H229)),ISBLANK(AM229)),AND(NOT(ISBLANK(I229)),ISBLANK(AN229)),ISBLANK(AL229)),"Incomplete",0.365*(AK229*(IF(ISBLANK($H229),14,7-(4-$H229)/2))+AL229*(IF(ISBLANK($I229),10,(10-$I229)))+AM229*(IF(ISBLANK($H229),0,7+(4-$H229)/2))+AN229*I229))))</f>
        <v/>
      </c>
    </row>
    <row r="230" spans="42:42" x14ac:dyDescent="0.2">
      <c r="AP230" s="15" t="str">
        <f t="shared" si="4"/>
        <v/>
      </c>
    </row>
    <row r="231" spans="42:42" x14ac:dyDescent="0.2">
      <c r="AP231" s="15" t="str">
        <f t="shared" si="4"/>
        <v/>
      </c>
    </row>
    <row r="232" spans="42:42" x14ac:dyDescent="0.2">
      <c r="AP232" s="15" t="str">
        <f t="shared" si="4"/>
        <v/>
      </c>
    </row>
    <row r="233" spans="42:42" x14ac:dyDescent="0.2">
      <c r="AP233" s="15" t="str">
        <f t="shared" si="4"/>
        <v/>
      </c>
    </row>
    <row r="234" spans="42:42" x14ac:dyDescent="0.2">
      <c r="AP234" s="15" t="str">
        <f t="shared" si="4"/>
        <v/>
      </c>
    </row>
    <row r="235" spans="42:42" x14ac:dyDescent="0.2">
      <c r="AP235" s="15" t="str">
        <f t="shared" si="4"/>
        <v/>
      </c>
    </row>
    <row r="236" spans="42:42" x14ac:dyDescent="0.2">
      <c r="AP236" s="15" t="str">
        <f t="shared" si="4"/>
        <v/>
      </c>
    </row>
    <row r="237" spans="42:42" x14ac:dyDescent="0.2">
      <c r="AP237" s="15" t="str">
        <f t="shared" si="4"/>
        <v/>
      </c>
    </row>
    <row r="238" spans="42:42" x14ac:dyDescent="0.2">
      <c r="AP238" s="15" t="str">
        <f t="shared" si="4"/>
        <v/>
      </c>
    </row>
    <row r="239" spans="42:42" x14ac:dyDescent="0.2">
      <c r="AP239" s="15" t="str">
        <f t="shared" si="4"/>
        <v/>
      </c>
    </row>
    <row r="240" spans="42:42" x14ac:dyDescent="0.2">
      <c r="AP240" s="15" t="str">
        <f t="shared" si="4"/>
        <v/>
      </c>
    </row>
    <row r="241" spans="42:42" x14ac:dyDescent="0.2">
      <c r="AP241" s="15" t="str">
        <f t="shared" si="4"/>
        <v/>
      </c>
    </row>
    <row r="242" spans="42:42" x14ac:dyDescent="0.2">
      <c r="AP242" s="15" t="str">
        <f t="shared" si="4"/>
        <v/>
      </c>
    </row>
    <row r="243" spans="42:42" x14ac:dyDescent="0.2">
      <c r="AP243" s="15" t="str">
        <f t="shared" si="4"/>
        <v/>
      </c>
    </row>
    <row r="244" spans="42:42" x14ac:dyDescent="0.2">
      <c r="AP244" s="15" t="str">
        <f t="shared" si="4"/>
        <v/>
      </c>
    </row>
    <row r="245" spans="42:42" x14ac:dyDescent="0.2">
      <c r="AP245" s="15" t="str">
        <f t="shared" si="4"/>
        <v/>
      </c>
    </row>
    <row r="246" spans="42:42" x14ac:dyDescent="0.2">
      <c r="AP246" s="15" t="str">
        <f t="shared" si="4"/>
        <v/>
      </c>
    </row>
    <row r="247" spans="42:42" x14ac:dyDescent="0.2">
      <c r="AP247" s="15" t="str">
        <f t="shared" si="4"/>
        <v/>
      </c>
    </row>
    <row r="248" spans="42:42" x14ac:dyDescent="0.2">
      <c r="AP248" s="15" t="str">
        <f t="shared" si="4"/>
        <v/>
      </c>
    </row>
    <row r="249" spans="42:42" x14ac:dyDescent="0.2">
      <c r="AP249" s="15" t="str">
        <f t="shared" si="4"/>
        <v/>
      </c>
    </row>
    <row r="250" spans="42:42" x14ac:dyDescent="0.2">
      <c r="AP250" s="15" t="str">
        <f t="shared" si="4"/>
        <v/>
      </c>
    </row>
    <row r="251" spans="42:42" x14ac:dyDescent="0.2">
      <c r="AP251" s="15" t="str">
        <f t="shared" si="4"/>
        <v/>
      </c>
    </row>
    <row r="252" spans="42:42" x14ac:dyDescent="0.2">
      <c r="AP252" s="15" t="str">
        <f t="shared" si="4"/>
        <v/>
      </c>
    </row>
    <row r="253" spans="42:42" x14ac:dyDescent="0.2">
      <c r="AP253" s="15" t="str">
        <f t="shared" si="4"/>
        <v/>
      </c>
    </row>
    <row r="254" spans="42:42" x14ac:dyDescent="0.2">
      <c r="AP254" s="15" t="str">
        <f t="shared" si="4"/>
        <v/>
      </c>
    </row>
    <row r="255" spans="42:42" x14ac:dyDescent="0.2">
      <c r="AP255" s="15" t="str">
        <f t="shared" si="4"/>
        <v/>
      </c>
    </row>
    <row r="256" spans="42:42" x14ac:dyDescent="0.2">
      <c r="AP256" s="15" t="str">
        <f t="shared" si="4"/>
        <v/>
      </c>
    </row>
    <row r="257" spans="42:42" x14ac:dyDescent="0.2">
      <c r="AP257" s="15" t="str">
        <f t="shared" si="4"/>
        <v/>
      </c>
    </row>
    <row r="258" spans="42:42" x14ac:dyDescent="0.2">
      <c r="AP258" s="15" t="str">
        <f t="shared" si="4"/>
        <v/>
      </c>
    </row>
  </sheetData>
  <sheetProtection algorithmName="SHA-512" hashValue="8SDARZYFnoFnCaQvprND1FuiqU8XQ38iUYbS59W+BAQSDB2YD2RUZqyz98iAjo0g2OM1GVXbFVmxHdWHJryh5w==" saltValue="hD8pMO0//esU69CY95Ynsg==" spinCount="100000" sheet="1" formatCells="0" formatColumns="0" formatRows="0"/>
  <mergeCells count="1">
    <mergeCell ref="A2:I2"/>
  </mergeCells>
  <conditionalFormatting sqref="AS4:AS100">
    <cfRule type="expression" dxfId="4" priority="1">
      <formula>AND($AS4="Yes",$AO4&gt;0.95*$AR4)</formula>
    </cfRule>
    <cfRule type="expression" dxfId="3" priority="2">
      <formula>$AS4="Yes"</formula>
    </cfRule>
    <cfRule type="expression" dxfId="2" priority="3">
      <formula>$AS4="No"</formula>
    </cfRule>
  </conditionalFormatting>
  <dataValidations count="23">
    <dataValidation type="whole" errorStyle="information" allowBlank="1" showInputMessage="1" showErrorMessage="1" errorTitle="Invalid Entry" error="Valid entries are blank and a whole number between 0 and 10" sqref="AA4:AA100" xr:uid="{B8A3451B-CCA3-A546-95C9-E41168635A0E}">
      <formula1>0</formula1>
      <formula2>10</formula2>
    </dataValidation>
    <dataValidation type="whole" errorStyle="information" allowBlank="1" showInputMessage="1" showErrorMessage="1" errorTitle="Invalid Entry" error="Valid entries are blank, or a whole number from 0 to 10" sqref="Z101:Z103" xr:uid="{27452CCD-EA6B-8345-970A-ECED6066E707}">
      <formula1>0</formula1>
      <formula2>10</formula2>
    </dataValidation>
    <dataValidation type="whole" errorStyle="information" allowBlank="1" showInputMessage="1" showErrorMessage="1" errorTitle="Invalid Entry" error="Valid entries are blank, 0, 1, and 2" sqref="J101:J103 Y4:Z100 AB4:AC100 V4:V100" xr:uid="{B89A7D24-66E3-E549-B8C9-B2E3E990A05E}">
      <formula1>0</formula1>
      <formula2>2</formula2>
    </dataValidation>
    <dataValidation type="list" allowBlank="1" showInputMessage="1" showErrorMessage="1" sqref="G101:G103" xr:uid="{58CEEE35-D549-9F40-B445-07E97A38CFE4}">
      <formula1>BaseType_T2</formula1>
    </dataValidation>
    <dataValidation type="whole" errorStyle="information" allowBlank="1" showInputMessage="1" showErrorMessage="1" errorTitle="Invalid Entry" error="Valid entries are blank, and a whole number between 0 and 5" sqref="Z4:AA103 Y101:Y103 X4:X103" xr:uid="{F812F5C7-0171-CA4D-8651-9D747B3A35DD}">
      <formula1>0</formula1>
      <formula2>5</formula2>
    </dataValidation>
    <dataValidation type="list" allowBlank="1" showInputMessage="1" showErrorMessage="1" sqref="F4:F103" xr:uid="{30CD4A34-10A0-5148-B8BD-647E8AAF3B59}">
      <formula1>"DVR, Non-DVR, Thin Client, Multi-Service Gateway, Cable DTA"</formula1>
    </dataValidation>
    <dataValidation type="decimal" errorStyle="information" allowBlank="1" showInputMessage="1" showErrorMessage="1" errorTitle="Invalid Value" error="Enter a (whole or decimal) number between 0 and 4" sqref="H4:I103" xr:uid="{F6716FC1-E8D0-7A4C-AA47-3F55929D2769}">
      <formula1>0</formula1>
      <formula2>4</formula2>
    </dataValidation>
    <dataValidation type="whole" errorStyle="information" allowBlank="1" showInputMessage="1" showErrorMessage="1" errorTitle="Invalid Entr" error="Valid entries are blank, 0, and 1" sqref="AC101:AC103" xr:uid="{E93128B0-D417-D941-9664-5C8377EEB2CE}">
      <formula1>0</formula1>
      <formula2>1</formula2>
    </dataValidation>
    <dataValidation type="whole" errorStyle="information" allowBlank="1" showInputMessage="1" showErrorMessage="1" errorTitle="Invalid Entry" error="Valid entries are blank, or a whole number from  0 to 10" sqref="AA4:AA103" xr:uid="{84B7FB53-AE59-974C-841F-AE1D98EE19F4}">
      <formula1>0</formula1>
      <formula2>10</formula2>
    </dataValidation>
    <dataValidation type="whole" errorStyle="information" allowBlank="1" showInputMessage="1" showErrorMessage="1" errorTitle="Invalid Entry" error="Valid entries are blank, 0, and 1" sqref="Y101:AB103 S101:T103 O101:Q103 AD101:AI103 J4:J100 L4:L103 R4:R103 AG4:AI100 U4:U103 W4:W103 V101:V103" xr:uid="{DF2D373D-8CF7-A042-8ABE-963DF0AFD0A4}">
      <formula1>0</formula1>
      <formula2>1</formula2>
    </dataValidation>
    <dataValidation type="whole" errorStyle="information" showInputMessage="1" showErrorMessage="1" errorTitle="Invalid Entry" error="Valid entries are blank, 0, 1, or 2" sqref="M4:M100" xr:uid="{46DA4CDB-6E7B-114C-B09F-0746F8ACF0A0}">
      <formula1>0</formula1>
      <formula2>2</formula2>
    </dataValidation>
    <dataValidation type="custom" errorStyle="information" showInputMessage="1" showErrorMessage="1" errorTitle="Invalid Entry" error="Your entry is invalid. This could be because you also have taken a Multi-room allowance, or you entered a number that is not 0 or 1." sqref="Q4:Q100" xr:uid="{738004F7-0683-BD4E-B490-D0D3C5CC401C}">
      <formula1>AND(OR(ISBLANK($T4),$T4=0),$Q4&lt;2)</formula1>
    </dataValidation>
    <dataValidation type="custom" errorStyle="information" showInputMessage="1" showErrorMessage="1" errorTitle="Your entry is invalid" error="This could be because you have taken the Multi-room allowance, or you entered a number that is not 0 or 1." sqref="S4:S100" xr:uid="{C5A962A0-4C9C-BA4D-9FA9-4577078077EB}">
      <formula1>AND(OR(ISBLANK(T4),T4=0),S4&lt;2)</formula1>
    </dataValidation>
    <dataValidation type="custom" errorStyle="information" showInputMessage="1" showErrorMessage="1" errorTitle="Your entry is invalid" error="This could be because you have taken the S-DVR allowance or you entered a number other than 0 or 1." sqref="T4:T100" xr:uid="{E42E81AC-3223-D44A-B54E-B3B992B9C765}">
      <formula1>AND(OR(ISBLANK(S4),S4=0),T4&lt;2)</formula1>
    </dataValidation>
    <dataValidation type="whole" errorStyle="information" allowBlank="1" showInputMessage="1" showErrorMessage="1" errorTitle="Invalid Entry" error="Valid entries are blank, and a whole number between 0 and 5" sqref="Y4:Y100" xr:uid="{1660E085-2E90-7B47-B422-CBE12B622D8F}">
      <formula1>0</formula1>
      <formula2>2</formula2>
    </dataValidation>
    <dataValidation type="whole" errorStyle="information" allowBlank="1" showInputMessage="1" showErrorMessage="1" errorTitle="Invalid Entry" error="Valid entries are blank, or a number between 0 and 10" sqref="Z4:Z100" xr:uid="{A7C4CCAF-7DF6-FE43-A56F-01F09250DC78}">
      <formula1>0</formula1>
      <formula2>2</formula2>
    </dataValidation>
    <dataValidation type="whole" errorStyle="information" allowBlank="1" showInputMessage="1" showErrorMessage="1" errorTitle="Invalid Entry" error="Valid entries are blank, and a whole number between 0 and 10" sqref="AD4:AD100" xr:uid="{DB494E1C-5A92-874F-8EE4-AFAD5750D12E}">
      <formula1>0</formula1>
      <formula2>10</formula2>
    </dataValidation>
    <dataValidation type="list" allowBlank="1" showInputMessage="1" showErrorMessage="1" sqref="G4:G100" xr:uid="{A01BE582-D097-7247-91A2-A07DF7F21762}">
      <formula1>BaseType_T3</formula1>
    </dataValidation>
    <dataValidation type="whole" errorStyle="information" allowBlank="1" showInputMessage="1" showErrorMessage="1" errorTitle="Invalid Entry" error="Valid entries are blank, 0, or 1, and you cannot take the AP allowance and the RTG allowance at the same time." sqref="AE4:AE100" xr:uid="{19778666-FC53-FC4D-9297-BFDAE8471065}">
      <formula1>0</formula1>
      <formula2>1</formula2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sqref="N101:N163" xr:uid="{C5409519-6FF2-E14D-8A4D-157556E3E589}">
      <formula1>AND(ISBLANK($M101),$N101&lt;2,NOT(ISBLANK(VLOOKUP($G101,#REF!,7,FALSE))))</formula1>
    </dataValidation>
    <dataValidation type="custom" errorStyle="information" allowBlank="1" showInputMessage="1" showErrorMessage="1" errorTitle="Invalid Entry" error="This entry is invalid. This could be because you entered a number that is not 0, 1, or 2, or your base type is not eligible for this allowance." sqref="K101:K163" xr:uid="{E7E912BB-D88F-974F-98AC-3D3A3E2DB583}">
      <formula1>AND($K101&lt;=2,NOT(ISBLANK(VLOOKUP($G101,#REF!,4,FALSE))))</formula1>
    </dataValidation>
    <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sqref="M101:M198" xr:uid="{019D0F3A-5AF1-B645-B087-7C96EDA2B3BA}">
      <formula1>AND(ISBLANK($N101),$M101&lt;2,NOT(ISBLANK(VLOOKUP($G101,#REF!,6,FALSE))))</formula1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cannot take this allowance." sqref="N164:N232" xr:uid="{67EFA852-4BCB-A14F-9951-61B90C51C342}">
      <formula1>AND(ISBLANK($M164),$N164&lt;2,NOT(ISBLANK(VLOOKUP($G164,#REF!,7,FALSE))))</formula1>
    </dataValidation>
  </dataValidations>
  <pageMargins left="0.7" right="0.7" top="0.75" bottom="0.75" header="0.3" footer="0.3"/>
  <pageSetup orientation="portrait" verticalDpi="0"/>
  <extLst>
    <ext xmlns:x14="http://schemas.microsoft.com/office/spreadsheetml/2009/9/main" uri="{CCE6A557-97BC-4b89-ADB6-D9C93CAAB3DF}">
      <x14:dataValidations xmlns:xm="http://schemas.microsoft.com/office/excel/2006/main" count="7">
        <x14: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xr:uid="{B467801B-ED54-A14B-83B9-028B85FE2F4D}">
          <x14:formula1>
            <xm:f>AND(ISBLANK($N4),$O4&lt;2,NOT(ISBLANK(VLOOKUP($G4,'Tier 3 Allowances'!$A$2:$AB$6,8,FALSE))))</xm:f>
          </x14:formula1>
          <xm:sqref>O4:O100</xm:sqref>
        </x14:dataValidation>
        <x14: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xr:uid="{FC48FE63-FE3A-9147-94FB-B0FF43CB78B9}">
          <x14:formula1>
            <xm:f>AND(ISBLANK($O4),$N4&lt;2,NOT(ISBLANK(VLOOKUP($G4,'Tier 3 Allowances'!$A$2:$AB$6,7,FALSE))))</xm:f>
          </x14:formula1>
          <xm:sqref>N4:N100</xm:sqref>
        </x14:dataValidation>
        <x14:dataValidation type="custom" errorStyle="information" showInputMessage="1" showErrorMessage="1" errorTitle="Invalid Entry" error="Your entry is invalid. This could be because you did not enter a 1 in the D3 column, or you entered a number that is greater than 6." xr:uid="{85AD558E-AC18-DB44-8F55-A4634F964112}">
          <x14:formula1>
            <xm:f>AND(NOT(ISBLANK($O4)),$P4&lt;7,NOT(ISBLANK(VLOOKUP($G4,'Tier 3 Allowances'!$A$2:$AB$6,9,FALSE))))</xm:f>
          </x14:formula1>
          <xm:sqref>P4:P100</xm:sqref>
        </x14:dataValidation>
        <x14:dataValidation type="custom" errorStyle="information" allowBlank="1" showInputMessage="1" showErrorMessage="1" errorTitle="Invalid Entry" error="This entry is invalid. This could be because you entered a number that is not 0, 1, or 2, or your base type is not eligible for this allowance." xr:uid="{125530D3-6210-4E48-9188-EB163E4C13D4}">
          <x14:formula1>
            <xm:f>AND($K4&lt;=2,NOT(ISBLANK(VLOOKUP($G4,'Tier 3 Allowances'!$A$2:$Y$6,4,FALSE))))</xm:f>
          </x14:formula1>
          <xm:sqref>K4:K100</xm:sqref>
        </x14:dataValidation>
        <x14:dataValidation type="custom" errorStyle="information" showInputMessage="1" showErrorMessage="1" errorTitle="Invalid Entry" error="Your entry is invalid.  This could be because you have taken a RTG allowance, or you entered a number greater than 1." xr:uid="{261BFA87-B3B7-4646-B4DB-07ED40837795}">
          <x14:formula1>
            <xm:f>AND(OR($AF4=0,ISBLANK($AF4)),$AE4&lt;2,NOT(ISBLANK(VLOOKUP($G4,'Tier 3 Allowances'!$A$2:$AB$6,24,FALSE))))</xm:f>
          </x14:formula1>
          <xm:sqref>AE4:AE100</xm:sqref>
        </x14:dataValidation>
        <x14:dataValidation type="custom" errorStyle="information" allowBlank="1" showErrorMessage="1" errorTitle="Invalid Entry" error="Valid entries are blank, 0 or 1" xr:uid="{9D9C45BC-DA38-DC44-8376-725FF553FF1E}">
          <x14:formula1>
            <xm:f>AND(NOT(ISBLANK($AF4)),$AE4&lt;2,NOT(ISBLANK(VLOOKUP($G4,'Tier 3 Allowances'!$A$2:$AB$6,24,FALSE))))</xm:f>
          </x14:formula1>
          <xm:sqref>AE4:AE100</xm:sqref>
        </x14:dataValidation>
        <x14:dataValidation type="custom" errorStyle="information" allowBlank="1" showInputMessage="1" showErrorMessage="1" errorTitle="Invalid Entry" error="This entry is invalid.  You cannot take the RTG allowance and the AP allowance.  Valid entries are blank, 0, and 1." xr:uid="{FA8AA677-4205-9647-84AE-C12C4F9D2D26}">
          <x14:formula1>
            <xm:f>AND(OR($AE4=0,ISBLANK($AE4)),$AF4&lt;2,NOT(ISBLANK(VLOOKUP($G4,'Tier 3 Allowances'!$A$2:$AB$6,25,FALSE))))</xm:f>
          </x14:formula1>
          <xm:sqref>AF4:AF100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96972-9A3F-FD49-8FB0-24E21AD95448}">
  <sheetPr codeName="Sheet8">
    <outlinePr summaryRight="0"/>
  </sheetPr>
  <dimension ref="A1:BC259"/>
  <sheetViews>
    <sheetView zoomScale="130" zoomScaleNormal="130" workbookViewId="0">
      <pane ySplit="3" topLeftCell="A4" activePane="bottomLeft" state="frozen"/>
      <selection sqref="A1:F1"/>
      <selection pane="bottomLeft" sqref="A1:F1"/>
    </sheetView>
  </sheetViews>
  <sheetFormatPr baseColWidth="10" defaultColWidth="8.1640625" defaultRowHeight="15" x14ac:dyDescent="0.2"/>
  <cols>
    <col min="1" max="1" width="8.1640625" style="14"/>
    <col min="2" max="2" width="23.33203125" style="12" customWidth="1"/>
    <col min="3" max="3" width="9.1640625" style="12" customWidth="1"/>
    <col min="4" max="4" width="8.6640625" style="12" customWidth="1"/>
    <col min="5" max="5" width="10" style="12" bestFit="1" customWidth="1"/>
    <col min="6" max="6" width="8.5" style="10" bestFit="1" customWidth="1"/>
    <col min="7" max="7" width="8.83203125" style="11" bestFit="1" customWidth="1"/>
    <col min="8" max="15" width="3.5" style="12" bestFit="1" customWidth="1"/>
    <col min="16" max="16" width="3.5" style="12" customWidth="1"/>
    <col min="17" max="31" width="3.5" style="12" bestFit="1" customWidth="1"/>
    <col min="32" max="35" width="3.5" style="12" customWidth="1"/>
    <col min="36" max="36" width="6" style="15" customWidth="1"/>
    <col min="37" max="37" width="8.83203125" style="13" customWidth="1"/>
    <col min="38" max="39" width="6" style="13" customWidth="1"/>
    <col min="40" max="40" width="9.6640625" style="13" customWidth="1"/>
    <col min="41" max="45" width="11.5" style="15" customWidth="1"/>
    <col min="46" max="46" width="9.6640625" style="15" customWidth="1"/>
    <col min="47" max="47" width="7.33203125" style="14" customWidth="1"/>
    <col min="48" max="48" width="8.6640625" style="15" customWidth="1"/>
    <col min="49" max="49" width="9.1640625" style="15" customWidth="1"/>
    <col min="50" max="50" width="27.1640625" style="16" customWidth="1"/>
    <col min="51" max="51" width="43.5" style="17" bestFit="1" customWidth="1"/>
    <col min="52" max="52" width="40.5" style="17" customWidth="1"/>
    <col min="53" max="16384" width="8.1640625" style="18"/>
  </cols>
  <sheetData>
    <row r="1" spans="1:52" s="75" customFormat="1" ht="19" x14ac:dyDescent="0.25">
      <c r="A1" s="67" t="s">
        <v>155</v>
      </c>
      <c r="B1" s="67"/>
      <c r="C1" s="68"/>
      <c r="D1" s="69"/>
      <c r="E1" s="68"/>
      <c r="F1" s="70"/>
      <c r="G1" s="71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68"/>
      <c r="AV1" s="72"/>
      <c r="AW1" s="72"/>
      <c r="AX1" s="73"/>
      <c r="AY1" s="74"/>
      <c r="AZ1" s="74"/>
    </row>
    <row r="2" spans="1:52" ht="22" customHeight="1" x14ac:dyDescent="0.2">
      <c r="A2" s="134" t="s">
        <v>128</v>
      </c>
      <c r="B2" s="135"/>
      <c r="C2" s="135"/>
      <c r="D2" s="135"/>
      <c r="E2" s="135"/>
      <c r="F2" s="135"/>
      <c r="G2" s="135"/>
      <c r="H2" s="135"/>
      <c r="I2" s="135"/>
      <c r="J2" s="14">
        <f>VLOOKUP(J3,'Tier 3 Allowances'!$B$14:$C$39,2,FALSE)</f>
        <v>8</v>
      </c>
      <c r="K2" s="14">
        <f>VLOOKUP(K3,'Tier 3 Allowances'!$B$14:$C$39,2,FALSE)</f>
        <v>15</v>
      </c>
      <c r="L2" s="14">
        <f>VLOOKUP(L3,'Tier 3 Allowances'!$B$14:$C$39,2,FALSE)</f>
        <v>20</v>
      </c>
      <c r="M2" s="14">
        <f>VLOOKUP(M3,'Tier 3 Allowances'!$B$14:$C$39,2,FALSE)</f>
        <v>15</v>
      </c>
      <c r="N2" s="14">
        <f>VLOOKUP(N3,'Tier 3 Allowances'!$B$14:$C$39,2,FALSE)</f>
        <v>20</v>
      </c>
      <c r="O2" s="14">
        <f>VLOOKUP(O3,'Tier 3 Allowances'!$B$14:$C$39,2,FALSE)</f>
        <v>45</v>
      </c>
      <c r="P2" s="14">
        <f>VLOOKUP(P3,'Tier 3 Allowances'!$B$14:$C$39,2,FALSE)</f>
        <v>11</v>
      </c>
      <c r="Q2" s="14">
        <f>VLOOKUP(Q3,'Tier 3 Allowances'!$B$14:$C$39,2,FALSE)</f>
        <v>10</v>
      </c>
      <c r="R2" s="14">
        <f>VLOOKUP(R3,'Tier 3 Allowances'!$B$14:$C$39,2,FALSE)</f>
        <v>12</v>
      </c>
      <c r="S2" s="14">
        <f>VLOOKUP(S3,'Tier 3 Allowances'!$B$14:$C$39,2,FALSE)</f>
        <v>20</v>
      </c>
      <c r="T2" s="14">
        <f>VLOOKUP(T3,'Tier 3 Allowances'!$B$14:$C$39,2,FALSE)</f>
        <v>25</v>
      </c>
      <c r="U2" s="14">
        <f>VLOOKUP(U3,'Tier 3 Allowances'!$B$14:$C$39,2,FALSE)</f>
        <v>8</v>
      </c>
      <c r="V2" s="14">
        <f>VLOOKUP(V3,'Tier 3 Allowances'!$B$14:$C$39,2,FALSE)</f>
        <v>8</v>
      </c>
      <c r="W2" s="14">
        <f>VLOOKUP(W3,'Tier 3 Allowances'!$B$14:$C$39,2,FALSE)</f>
        <v>13</v>
      </c>
      <c r="X2" s="14">
        <f>VLOOKUP(X3,'Tier 3 Allowances'!$B$14:$C$39,2,FALSE)</f>
        <v>5</v>
      </c>
      <c r="Y2" s="14">
        <f>VLOOKUP(Y3,'Tier 3 Allowances'!$B$14:$C$39,2,FALSE)</f>
        <v>9</v>
      </c>
      <c r="Z2" s="14">
        <f>VLOOKUP(Z3,'Tier 3 Allowances'!$B$14:$C$39,2,FALSE)</f>
        <v>19</v>
      </c>
      <c r="AA2" s="14">
        <f>VLOOKUP(AA3,'Tier 3 Allowances'!$B$14:$C$39,2,FALSE)</f>
        <v>3</v>
      </c>
      <c r="AB2" s="14">
        <f>VLOOKUP(AB3,'Tier 3 Allowances'!$B$14:$C$39,2,FALSE)</f>
        <v>11</v>
      </c>
      <c r="AC2" s="14">
        <f>VLOOKUP(AC3,'Tier 3 Allowances'!$B$14:$C$39,2,FALSE)</f>
        <v>22</v>
      </c>
      <c r="AD2" s="14">
        <f>VLOOKUP(AD3,'Tier 3 Allowances'!$B$14:$C$39,2,FALSE)</f>
        <v>4</v>
      </c>
      <c r="AE2" s="14">
        <f>VLOOKUP(AE3,'Tier 3 Allowances'!$B$14:$C$39,2,FALSE)</f>
        <v>8</v>
      </c>
      <c r="AF2" s="14">
        <f>VLOOKUP(AF3,'Tier 3 Allowances'!$B$14:$C$39,2,FALSE)</f>
        <v>27</v>
      </c>
      <c r="AG2" s="14">
        <f>VLOOKUP(AG3,'Tier 3 Allowances'!$B$14:$C$39,2,FALSE)</f>
        <v>10</v>
      </c>
      <c r="AH2" s="14">
        <f>VLOOKUP(AH3,'Tier 3 Allowances'!$B$14:$C$39,2,FALSE)</f>
        <v>5</v>
      </c>
      <c r="AI2" s="14">
        <f>VLOOKUP(AI3,'Tier 3 Allowances'!$B$14:$C$39,2,FALSE)</f>
        <v>4</v>
      </c>
    </row>
    <row r="3" spans="1:52" s="26" customFormat="1" ht="82" customHeight="1" x14ac:dyDescent="0.2">
      <c r="A3" s="77" t="s">
        <v>126</v>
      </c>
      <c r="B3" s="19" t="s">
        <v>154</v>
      </c>
      <c r="C3" s="20" t="s">
        <v>0</v>
      </c>
      <c r="D3" s="20" t="s">
        <v>1</v>
      </c>
      <c r="E3" s="20" t="s">
        <v>25</v>
      </c>
      <c r="F3" s="20" t="s">
        <v>2</v>
      </c>
      <c r="G3" s="20" t="s">
        <v>3</v>
      </c>
      <c r="H3" s="59" t="s">
        <v>73</v>
      </c>
      <c r="I3" s="59" t="s">
        <v>71</v>
      </c>
      <c r="J3" s="60" t="str">
        <f>'Tier 3 Allowances'!B14</f>
        <v>Adv Video-A</v>
      </c>
      <c r="K3" s="60" t="str">
        <f>'Tier 3 Allowances'!B15</f>
        <v>CableCARD</v>
      </c>
      <c r="L3" s="60" t="str">
        <f>'Tier 3 Allowances'!B16</f>
        <v>DVR</v>
      </c>
      <c r="M3" s="60" t="str">
        <f>'Tier 3 Allowances'!B17</f>
        <v>DVR-A</v>
      </c>
      <c r="N3" s="60" t="str">
        <f>'Tier 3 Allowances'!B18</f>
        <v>D2</v>
      </c>
      <c r="O3" s="60" t="str">
        <f>'Tier 3 Allowances'!B19</f>
        <v>D3</v>
      </c>
      <c r="P3" s="60" t="str">
        <f>'Tier 3 Allowances'!B20</f>
        <v>D3 above 8x4</v>
      </c>
      <c r="Q3" s="60" t="str">
        <f>'Tier 3 Allowances'!B21</f>
        <v>HNI</v>
      </c>
      <c r="R3" s="60" t="str">
        <f>'Tier 3 Allowances'!B22</f>
        <v>M-HNI</v>
      </c>
      <c r="S3" s="60" t="str">
        <f>'Tier 3 Allowances'!B23</f>
        <v>S-DVR</v>
      </c>
      <c r="T3" s="60" t="str">
        <f>'Tier 3 Allowances'!B24</f>
        <v>Multi-room</v>
      </c>
      <c r="U3" s="60" t="str">
        <f>'Tier 3 Allowances'!B25</f>
        <v>MS</v>
      </c>
      <c r="V3" s="60" t="str">
        <f>'Tier 3 Allowances'!B26</f>
        <v>MS-A</v>
      </c>
      <c r="W3" s="60" t="str">
        <f>'Tier 3 Allowances'!B27</f>
        <v>XCD</v>
      </c>
      <c r="X3" s="60" t="str">
        <f>'Tier 3 Allowances'!B28</f>
        <v>XCD-A</v>
      </c>
      <c r="Y3" s="60" t="str">
        <f>'Tier 3 Allowances'!B29</f>
        <v>WiFi (n) LP</v>
      </c>
      <c r="Z3" s="60" t="str">
        <f>'Tier 3 Allowances'!B30</f>
        <v>WiFi (ac) LP</v>
      </c>
      <c r="AA3" s="60" t="str">
        <f>'Tier 3 Allowances'!B31</f>
        <v>WiFi Addl LP</v>
      </c>
      <c r="AB3" s="60" t="str">
        <f>'Tier 3 Allowances'!B32</f>
        <v>WiFi (n) HP</v>
      </c>
      <c r="AC3" s="60" t="str">
        <f>'Tier 3 Allowances'!B33</f>
        <v>WiFi (ac) HP</v>
      </c>
      <c r="AD3" s="60" t="str">
        <f>'Tier 3 Allowances'!B34</f>
        <v>WiFi Addl HP</v>
      </c>
      <c r="AE3" s="60" t="str">
        <f>'Tier 3 Allowances'!B35</f>
        <v>AP</v>
      </c>
      <c r="AF3" s="60" t="str">
        <f>'Tier 3 Allowances'!B36</f>
        <v>RTG</v>
      </c>
      <c r="AG3" s="60" t="str">
        <f>'Tier 3 Allowances'!B37</f>
        <v>HEVP</v>
      </c>
      <c r="AH3" s="60" t="str">
        <f>'Tier 3 Allowances'!B38</f>
        <v>UHD-4</v>
      </c>
      <c r="AI3" s="60" t="str">
        <f>'Tier 3 Allowances'!B39</f>
        <v>TELE</v>
      </c>
      <c r="AJ3" s="78" t="s">
        <v>85</v>
      </c>
      <c r="AK3" s="22" t="s">
        <v>44</v>
      </c>
      <c r="AL3" s="22" t="s">
        <v>4</v>
      </c>
      <c r="AM3" s="22" t="s">
        <v>5</v>
      </c>
      <c r="AN3" s="22" t="s">
        <v>6</v>
      </c>
      <c r="AO3" s="24" t="s">
        <v>72</v>
      </c>
      <c r="AP3" s="23" t="s">
        <v>45</v>
      </c>
      <c r="AQ3" s="23" t="s">
        <v>26</v>
      </c>
      <c r="AR3" s="23" t="s">
        <v>27</v>
      </c>
      <c r="AS3" s="23" t="s">
        <v>28</v>
      </c>
      <c r="AT3" s="24" t="s">
        <v>43</v>
      </c>
      <c r="AU3" s="21" t="s">
        <v>129</v>
      </c>
      <c r="AV3" s="24" t="s">
        <v>84</v>
      </c>
      <c r="AW3" s="24" t="s">
        <v>125</v>
      </c>
      <c r="AX3" s="25" t="s">
        <v>8</v>
      </c>
      <c r="AZ3" s="27"/>
    </row>
    <row r="4" spans="1:52" ht="16" x14ac:dyDescent="0.2">
      <c r="A4" s="56" t="str">
        <f>IF(ISBLANK('STB Models Tier 3'!A4),"",'STB Models Tier 3'!A4)</f>
        <v/>
      </c>
      <c r="B4" s="14" t="str">
        <f>IF(ISBLANK('STB Models Tier 3'!B4),"",'STB Models Tier 3'!B4)</f>
        <v/>
      </c>
      <c r="C4" s="14" t="str">
        <f>IF(ISBLANK('STB Models Tier 3'!C4),"",'STB Models Tier 3'!C4)</f>
        <v/>
      </c>
      <c r="D4" s="14" t="str">
        <f>IF(ISBLANK('STB Models Tier 3'!D4),"",'STB Models Tier 3'!D4)</f>
        <v/>
      </c>
      <c r="E4" s="14" t="str">
        <f>IF(ISBLANK('STB Models Tier 3'!E4),"",'STB Models Tier 3'!E4)</f>
        <v/>
      </c>
      <c r="F4" s="14" t="str">
        <f>IF(ISBLANK('STB Models Tier 3'!F4),"",'STB Models Tier 3'!F4)</f>
        <v/>
      </c>
      <c r="G4" s="14" t="str">
        <f>IF(ISBLANK('STB Models Tier 3'!G4),"",'STB Models Tier 3'!G4)</f>
        <v/>
      </c>
      <c r="H4" s="14" t="str">
        <f>IF(ISBLANK('STB Models Tier 3'!H4),"",'STB Models Tier 3'!H4)</f>
        <v/>
      </c>
      <c r="I4" s="14" t="str">
        <f>IF(ISBLANK('STB Models Tier 3'!I4),"",'STB Models Tier 3'!I4)</f>
        <v/>
      </c>
      <c r="J4" s="14" t="str">
        <f>IF(AND(NOT(ISBLANK('STB Models Tier 3'!J4)),NOT(ISBLANK(VLOOKUP($G4,'Tier 3 Allowances'!$A$2:$AB$6,3,FALSE))),'STB Models Tier 3'!J4&lt;2), 'STB Models Tier 3'!J4*$J$2,"")</f>
        <v/>
      </c>
      <c r="K4" s="14" t="str">
        <f>IF(AND(NOT(ISBLANK('STB Models Tier 3'!K4)),NOT(ISBLANK(VLOOKUP($G4,'Tier 3 Allowances'!$A$2:$AB$6,4,FALSE))),'STB Models Tier 3'!K4&lt;3), 'STB Models Tier 3'!K4*$K$2,"")</f>
        <v/>
      </c>
      <c r="L4" s="14" t="str">
        <f>IF(AND(NOT(ISBLANK('STB Models Tier 3'!L4)),NOT(ISBLANK(VLOOKUP($G4,'Tier 3 Allowances'!$A$2:$AB$6,5,FALSE))),'STB Models Tier 3'!L4&lt;2), 'STB Models Tier 3'!L4*$L$2,"")</f>
        <v/>
      </c>
      <c r="M4" s="14" t="str">
        <f>IF(AND(NOT(ISBLANK('STB Models Tier 3'!M4)),NOT(ISBLANK(VLOOKUP($G4,'Tier 3 Allowances'!$A$2:$AB$6,6,FALSE))),'STB Models Tier 3'!M4&lt;3), 'STB Models Tier 3'!M4*$M$2,"")</f>
        <v/>
      </c>
      <c r="N4" s="14" t="str">
        <f>IF(AND(NOT(ISBLANK('STB Models Tier 3'!N4)),OR(ISBLANK('STB Models Tier 3'!O4),'STB Models Tier 3'!O4=0),NOT(ISBLANK(VLOOKUP($G4,'Tier 3 Allowances'!$A$2:$AB$6,7,FALSE))),'STB Models Tier 3'!N4&lt;2), 'STB Models Tier 3'!N4*$N$2,"")</f>
        <v/>
      </c>
      <c r="O4" s="14" t="str">
        <f>IF(AND(NOT(ISBLANK('STB Models Tier 3'!O4)),NOT(ISBLANK(VLOOKUP($G4,'Tier 3 Allowances'!$A$2:$AB$6,8,FALSE))),'STB Models Tier 3'!O4&lt;2), 'STB Models Tier 3'!O4*$O$2,"")</f>
        <v/>
      </c>
      <c r="P4" s="14" t="str">
        <f>IF(AND(NOT(ISBLANK('STB Models Tier 3'!P4)),NOT(ISBLANK(VLOOKUP($G4,'Tier 3 Allowances'!$A$2:$AB$6,9,FALSE))),'STB Models Tier 3'!P4&lt;7), 'STB Models Tier 3'!P4*$P$2,"")</f>
        <v/>
      </c>
      <c r="Q4" s="14" t="str">
        <f>IF(AND(NOT(ISBLANK('STB Models Tier 3'!Q4)),OR(ISBLANK('STB Models Tier 3'!T4),'STB Models Tier 3'!T4=0),NOT(ISBLANK(VLOOKUP($G4,'Tier 3 Allowances'!$A$2:$AB$6,10,FALSE))),'STB Models Tier 3'!Q4&lt;2), 'STB Models Tier 3'!Q4*$Q$2,"")</f>
        <v/>
      </c>
      <c r="R4" s="14" t="str">
        <f>IF(AND(NOT(ISBLANK('STB Models Tier 3'!R4)),NOT(ISBLANK(VLOOKUP($G4,'Tier 3 Allowances'!$A$2:$AB$6,11,FALSE))),'STB Models Tier 3'!R4&lt;2), 'STB Models Tier 3'!R4*$R$2,"")</f>
        <v/>
      </c>
      <c r="S4" s="14" t="str">
        <f>IF(AND(NOT(ISBLANK('STB Models Tier 3'!S4)),OR(ISBLANK('STB Models Tier 3'!T4),'STB Models Tier 3'!T4=0),NOT(ISBLANK(VLOOKUP($G4,'Tier 3 Allowances'!$A$2:$AB$6,12,FALSE))),'STB Models Tier 3'!S4&lt;2), 'STB Models Tier 3'!S4*$S$2,"")</f>
        <v/>
      </c>
      <c r="T4" s="14" t="str">
        <f>IF(AND(NOT(ISBLANK('STB Models Tier 3'!T4)),NOT(ISBLANK(VLOOKUP($G4,'Tier 3 Allowances'!$A$2:$AB$6,13,FALSE))),'STB Models Tier 3'!T4&lt;2), 'STB Models Tier 3'!T4*$T$2,"")</f>
        <v/>
      </c>
      <c r="U4" s="14" t="str">
        <f>IF(AND(NOT(ISBLANK('STB Models Tier 3'!U4)),NOT(ISBLANK(VLOOKUP($G4,'Tier 3 Allowances'!$A$2:$AB$6,14,FALSE))),'STB Models Tier 3'!U4&lt;2), 'STB Models Tier 3'!U4*$U$2,"")</f>
        <v/>
      </c>
      <c r="V4" s="14" t="str">
        <f>IF(AND(NOT(ISBLANK('STB Models Tier 3'!V4)),NOT(ISBLANK(VLOOKUP($G4,'Tier 3 Allowances'!$A$2:$AB$6,15,FALSE))),'STB Models Tier 3'!V4&lt;3), 'STB Models Tier 3'!V4*$V$2,"")</f>
        <v/>
      </c>
      <c r="W4" s="14" t="str">
        <f>IF(AND(NOT(ISBLANK('STB Models Tier 3'!W4)),NOT(ISBLANK(VLOOKUP($G4,'Tier 3 Allowances'!$A$2:$AB$6,16,FALSE))),'STB Models Tier 3'!W4&lt;2), 'STB Models Tier 3'!W4*$W$2,"")</f>
        <v/>
      </c>
      <c r="X4" s="14" t="str">
        <f>IF(AND(NOT(ISBLANK('STB Models Tier 3'!X4)),NOT(ISBLANK(VLOOKUP($G4,'Tier 3 Allowances'!$A$2:$AB$6,17,FALSE))),'STB Models Tier 3'!X4&lt;6), 'STB Models Tier 3'!X4*$X$2,"")</f>
        <v/>
      </c>
      <c r="Y4" s="14" t="str">
        <f>IF(AND(NOT(ISBLANK('STB Models Tier 3'!Y4)),NOT(ISBLANK(VLOOKUP($G4,'Tier 3 Allowances'!$A$2:$AB$6,18,FALSE))),'STB Models Tier 3'!Y4&lt;3), 'STB Models Tier 3'!Y4*$Y$2,"")</f>
        <v/>
      </c>
      <c r="Z4" s="14" t="str">
        <f>IF(AND(NOT(ISBLANK('STB Models Tier 3'!Z4)),NOT(ISBLANK(VLOOKUP($G4,'Tier 3 Allowances'!$A$2:$AB$6,19,FALSE))),'STB Models Tier 3'!Z4&lt;3), 'STB Models Tier 3'!Z4*$Z$2,"")</f>
        <v/>
      </c>
      <c r="AA4" s="14" t="str">
        <f>IF(AND(NOT(ISBLANK('STB Models Tier 3'!AA4)),NOT(ISBLANK(VLOOKUP($G4,'Tier 3 Allowances'!$A$2:$AB$6,20,FALSE))),'STB Models Tier 3'!AA4&lt;11), 'STB Models Tier 3'!AA4*$AA$2,"")</f>
        <v/>
      </c>
      <c r="AB4" s="14" t="str">
        <f>IF(AND(NOT(ISBLANK('STB Models Tier 3'!AB4)),NOT(ISBLANK(VLOOKUP($G4,'Tier 3 Allowances'!$A$2:$AB$6,21,FALSE))),'STB Models Tier 3'!AB4&lt;3), 'STB Models Tier 3'!AB4*$AB$2,"")</f>
        <v/>
      </c>
      <c r="AC4" s="14" t="str">
        <f>IF(AND(NOT(ISBLANK('STB Models Tier 3'!AC4)),NOT(ISBLANK(VLOOKUP($G4,'Tier 3 Allowances'!$A$2:$AB$6,22,FALSE))),'STB Models Tier 3'!AC4&lt;3), 'STB Models Tier 3'!AC4*$AC$2,"")</f>
        <v/>
      </c>
      <c r="AD4" s="14" t="str">
        <f>IF(AND(NOT(ISBLANK('STB Models Tier 3'!AD4)),NOT(ISBLANK(VLOOKUP($G4,'Tier 3 Allowances'!$A$2:$AB$6,23,FALSE))),'STB Models Tier 3'!AD4&lt;11), 'STB Models Tier 3'!AD4*$AD$2,"")</f>
        <v/>
      </c>
      <c r="AE4" s="14" t="str">
        <f>IF(AND(NOT(ISBLANK('STB Models Tier 3'!AE4)),NOT(ISBLANK(VLOOKUP($G4,'Tier 3 Allowances'!$A$2:$AB$6,24,FALSE))),'STB Models Tier 3'!AE4&lt;2), 'STB Models Tier 3'!AE4*$AE$2,"")</f>
        <v/>
      </c>
      <c r="AF4" s="14" t="str">
        <f>IF(AND(NOT(ISBLANK('STB Models Tier 3'!AF4)),NOT(ISBLANK(VLOOKUP($G4,'Tier 3 Allowances'!$A$2:$AB$6,25,FALSE))),'STB Models Tier 3'!AF4&lt;2,OR(ISBLANK('STB Models Tier 3'!AE4),'STB Models Tier 3'!AE4=0),OR(ISBLANK('STB Models Tier 3'!$P4),'STB Models Tier 3'!$P4=0)), 'STB Models Tier 3'!AF4*$AF$2,"")</f>
        <v/>
      </c>
      <c r="AG4" s="14" t="str">
        <f>IF(AND(NOT(ISBLANK('STB Models Tier 3'!AG4)),NOT(ISBLANK(VLOOKUP($G4,'Tier 3 Allowances'!$A$2:$AB$6,26,FALSE))),'STB Models Tier 3'!AG4&lt;2), 'STB Models Tier 3'!AG4*$AG$2,"")</f>
        <v/>
      </c>
      <c r="AH4" s="14" t="str">
        <f>IF(AND(NOT(ISBLANK('STB Models Tier 3'!AH4)),NOT(ISBLANK(VLOOKUP($G4,'Tier 3 Allowances'!$A$2:$AB$6,27,FALSE))),'STB Models Tier 3'!AH4&lt;2), 'STB Models Tier 3'!AH4*$AH$2,"")</f>
        <v/>
      </c>
      <c r="AI4" s="14" t="str">
        <f>IF(AND(NOT(ISBLANK('STB Models Tier 3'!AI4)),NOT(ISBLANK(VLOOKUP($G4,'Tier 3 Allowances'!$A$2:$AB$6,28,FALSE))),'STB Models Tier 3'!AI4&lt;2), 'STB Models Tier 3'!AI4*$AI$2,"")</f>
        <v/>
      </c>
      <c r="AJ4" s="56" t="str">
        <f>IF(ISBLANK('STB Models Tier 3'!AJ4),"",'STB Models Tier 3'!AJ4)</f>
        <v/>
      </c>
      <c r="AK4" s="15" t="str">
        <f>IF(ISBLANK('STB Models Tier 3'!AK4),"",'STB Models Tier 3'!AK4)</f>
        <v/>
      </c>
      <c r="AL4" s="15" t="str">
        <f>IF(ISBLANK('STB Models Tier 3'!AL4),"",'STB Models Tier 3'!AL4)</f>
        <v/>
      </c>
      <c r="AM4" s="15" t="str">
        <f>IF(ISBLANK('STB Models Tier 3'!AM4),"",'STB Models Tier 3'!AM4)</f>
        <v/>
      </c>
      <c r="AN4" s="15" t="str">
        <f>IF(ISBLANK('STB Models Tier 3'!AN4),"",'STB Models Tier 3'!AN4)</f>
        <v/>
      </c>
      <c r="AO4" s="15" t="str">
        <f>IF(ISBLANK('STB Models Tier 3'!AO4),"",'STB Models Tier 3'!AO4)</f>
        <v/>
      </c>
      <c r="AP4" s="15" t="str">
        <f>IF(ISBLANK('STB Models Tier 3'!G4),"",IF(ISBLANK('STB Models Tier 3'!H4), 14, 7-(4-$H4)/2))</f>
        <v/>
      </c>
      <c r="AQ4" s="15" t="str">
        <f>IF(ISBLANK('STB Models Tier 3'!G4),"",IF(ISBLANK('STB Models Tier 3'!I4),10,(10-I4)))</f>
        <v/>
      </c>
      <c r="AR4" s="15" t="str">
        <f>IF(ISBLANK('STB Models Tier 3'!G4),"",IF(ISBLANK('STB Models Tier 3'!H4),0,7+(4-H4)/2))</f>
        <v/>
      </c>
      <c r="AS4" s="15" t="str">
        <f>IF(ISBLANK('STB Models Tier 3'!G4),"",'STB Models Tier 3'!I4)</f>
        <v/>
      </c>
      <c r="AT4" s="15" t="str">
        <f>IF(ISBLANK('STB Models Tier 3'!G4),"",(IF(OR(AND(NOT(ISBLANK('STB Models Tier 3'!H4)),ISBLANK('STB Models Tier 3'!AM4)),AND(NOT(ISBLANK('STB Models Tier 3'!I4)),ISBLANK('STB Models Tier 3'!AN4)),ISBLANK('STB Models Tier 3'!AL4)),"Incomplete",0.365*('STB Models Tier 3'!AK4*AP4+'STB Models Tier 3'!AL4*AQ4+'STB Models Tier 3'!AM4*AR4+'STB Models Tier 3'!AN4*AS4))))</f>
        <v/>
      </c>
      <c r="AU4" s="14" t="str">
        <f>IF(ISBLANK('STB Models Tier 3'!G4),"",VLOOKUP(G4,'Tier 3 Allowances'!$A$2:$B$6,2,FALSE)+SUM($J4:$AI4))</f>
        <v/>
      </c>
      <c r="AV4" s="56" t="str">
        <f>IF(ISBLANK('STB Models Tier 3'!G4),"",AU4+'STB Models Tier 3'!AJ4)</f>
        <v/>
      </c>
      <c r="AW4" s="56" t="str">
        <f>IF(ISBLANK('STB Models Tier 3'!AO4),"",IF('STB Models Tier 3'!AO4&gt;'Tier 3 Calculations'!AV4,"No","Yes"))</f>
        <v/>
      </c>
      <c r="AX4" s="79" t="str">
        <f>IF(ISBLANK('STB Models Tier 3'!AT4),"",'STB Models Tier 3'!AT4)</f>
        <v/>
      </c>
      <c r="AY4" s="65"/>
    </row>
    <row r="5" spans="1:52" ht="16" x14ac:dyDescent="0.2">
      <c r="A5" s="56" t="str">
        <f>IF(ISBLANK('STB Models Tier 3'!A5),"",'STB Models Tier 3'!A5)</f>
        <v/>
      </c>
      <c r="B5" s="14" t="str">
        <f>IF(ISBLANK('STB Models Tier 3'!B5),"",'STB Models Tier 3'!B5)</f>
        <v/>
      </c>
      <c r="C5" s="14" t="str">
        <f>IF(ISBLANK('STB Models Tier 3'!C5),"",'STB Models Tier 3'!C5)</f>
        <v/>
      </c>
      <c r="D5" s="14" t="str">
        <f>IF(ISBLANK('STB Models Tier 3'!D5),"",'STB Models Tier 3'!D5)</f>
        <v/>
      </c>
      <c r="E5" s="14" t="str">
        <f>IF(ISBLANK('STB Models Tier 3'!E5),"",'STB Models Tier 3'!E5)</f>
        <v/>
      </c>
      <c r="F5" s="14" t="str">
        <f>IF(ISBLANK('STB Models Tier 3'!F5),"",'STB Models Tier 3'!F5)</f>
        <v/>
      </c>
      <c r="G5" s="14" t="str">
        <f>IF(ISBLANK('STB Models Tier 3'!G5),"",'STB Models Tier 3'!G5)</f>
        <v/>
      </c>
      <c r="H5" s="14" t="str">
        <f>IF(ISBLANK('STB Models Tier 3'!H5),"",'STB Models Tier 3'!H5)</f>
        <v/>
      </c>
      <c r="I5" s="14" t="str">
        <f>IF(ISBLANK('STB Models Tier 3'!I5),"",'STB Models Tier 3'!I5)</f>
        <v/>
      </c>
      <c r="J5" s="14" t="str">
        <f>IF(AND(NOT(ISBLANK('STB Models Tier 3'!J5)),NOT(ISBLANK(VLOOKUP($G5,'Tier 3 Allowances'!$A$2:$AB$6,3,FALSE))),'STB Models Tier 3'!J5&lt;2), 'STB Models Tier 3'!J5*$J$2,"")</f>
        <v/>
      </c>
      <c r="K5" s="14" t="str">
        <f>IF(AND(NOT(ISBLANK('STB Models Tier 3'!K5)),NOT(ISBLANK(VLOOKUP($G5,'Tier 3 Allowances'!$A$2:$AB$6,4,FALSE))),'STB Models Tier 3'!K5&lt;3), 'STB Models Tier 3'!K5*$K$2,"")</f>
        <v/>
      </c>
      <c r="L5" s="14" t="str">
        <f>IF(AND(NOT(ISBLANK('STB Models Tier 3'!L5)),NOT(ISBLANK(VLOOKUP($G5,'Tier 3 Allowances'!$A$2:$AB$6,5,FALSE))),'STB Models Tier 3'!L5&lt;2), 'STB Models Tier 3'!L5*$L$2,"")</f>
        <v/>
      </c>
      <c r="M5" s="14" t="str">
        <f>IF(AND(NOT(ISBLANK('STB Models Tier 3'!M5)),NOT(ISBLANK(VLOOKUP($G5,'Tier 3 Allowances'!$A$2:$AB$6,6,FALSE))),'STB Models Tier 3'!M5&lt;3), 'STB Models Tier 3'!M5*$M$2,"")</f>
        <v/>
      </c>
      <c r="N5" s="14" t="str">
        <f>IF(AND(NOT(ISBLANK('STB Models Tier 3'!N5)),OR(ISBLANK('STB Models Tier 3'!O5),'STB Models Tier 3'!O5=0),NOT(ISBLANK(VLOOKUP($G5,'Tier 3 Allowances'!$A$2:$AB$6,7,FALSE))),'STB Models Tier 3'!N5&lt;2), 'STB Models Tier 3'!N5*$N$2,"")</f>
        <v/>
      </c>
      <c r="O5" s="14" t="str">
        <f>IF(AND(NOT(ISBLANK('STB Models Tier 3'!O5)),NOT(ISBLANK(VLOOKUP($G5,'Tier 3 Allowances'!$A$2:$AB$6,8,FALSE))),'STB Models Tier 3'!O5&lt;2), 'STB Models Tier 3'!O5*$O$2,"")</f>
        <v/>
      </c>
      <c r="P5" s="14" t="str">
        <f>IF(AND(NOT(ISBLANK('STB Models Tier 3'!P5)),NOT(ISBLANK(VLOOKUP($G5,'Tier 3 Allowances'!$A$2:$AB$6,9,FALSE))),'STB Models Tier 3'!P5&lt;7), 'STB Models Tier 3'!P5*$P$2,"")</f>
        <v/>
      </c>
      <c r="Q5" s="14" t="str">
        <f>IF(AND(NOT(ISBLANK('STB Models Tier 3'!Q5)),OR(ISBLANK('STB Models Tier 3'!T5),'STB Models Tier 3'!T5=0),NOT(ISBLANK(VLOOKUP($G5,'Tier 3 Allowances'!$A$2:$AB$6,10,FALSE))),'STB Models Tier 3'!Q5&lt;2), 'STB Models Tier 3'!Q5*$Q$2,"")</f>
        <v/>
      </c>
      <c r="R5" s="14" t="str">
        <f>IF(AND(NOT(ISBLANK('STB Models Tier 3'!R5)),NOT(ISBLANK(VLOOKUP($G5,'Tier 3 Allowances'!$A$2:$AB$6,11,FALSE))),'STB Models Tier 3'!R5&lt;2), 'STB Models Tier 3'!R5*$R$2,"")</f>
        <v/>
      </c>
      <c r="S5" s="14" t="str">
        <f>IF(AND(NOT(ISBLANK('STB Models Tier 3'!S5)),OR(ISBLANK('STB Models Tier 3'!T5),'STB Models Tier 3'!T5=0),NOT(ISBLANK(VLOOKUP($G5,'Tier 3 Allowances'!$A$2:$AB$6,12,FALSE))),'STB Models Tier 3'!S5&lt;2), 'STB Models Tier 3'!S5*$S$2,"")</f>
        <v/>
      </c>
      <c r="T5" s="14" t="str">
        <f>IF(AND(NOT(ISBLANK('STB Models Tier 3'!T5)),NOT(ISBLANK(VLOOKUP($G5,'Tier 3 Allowances'!$A$2:$AB$6,13,FALSE))),'STB Models Tier 3'!T5&lt;2), 'STB Models Tier 3'!T5*$T$2,"")</f>
        <v/>
      </c>
      <c r="U5" s="14" t="str">
        <f>IF(AND(NOT(ISBLANK('STB Models Tier 3'!U5)),NOT(ISBLANK(VLOOKUP($G5,'Tier 3 Allowances'!$A$2:$AB$6,14,FALSE))),'STB Models Tier 3'!U5&lt;2), 'STB Models Tier 3'!U5*$U$2,"")</f>
        <v/>
      </c>
      <c r="V5" s="14" t="str">
        <f>IF(AND(NOT(ISBLANK('STB Models Tier 3'!V5)),NOT(ISBLANK(VLOOKUP($G5,'Tier 3 Allowances'!$A$2:$AB$6,15,FALSE))),'STB Models Tier 3'!V5&lt;3), 'STB Models Tier 3'!V5*$V$2,"")</f>
        <v/>
      </c>
      <c r="W5" s="14" t="str">
        <f>IF(AND(NOT(ISBLANK('STB Models Tier 3'!W5)),NOT(ISBLANK(VLOOKUP($G5,'Tier 3 Allowances'!$A$2:$AB$6,16,FALSE))),'STB Models Tier 3'!W5&lt;2), 'STB Models Tier 3'!W5*$W$2,"")</f>
        <v/>
      </c>
      <c r="X5" s="14" t="str">
        <f>IF(AND(NOT(ISBLANK('STB Models Tier 3'!X5)),NOT(ISBLANK(VLOOKUP($G5,'Tier 3 Allowances'!$A$2:$AB$6,17,FALSE))),'STB Models Tier 3'!X5&lt;6), 'STB Models Tier 3'!X5*$X$2,"")</f>
        <v/>
      </c>
      <c r="Y5" s="14" t="str">
        <f>IF(AND(NOT(ISBLANK('STB Models Tier 3'!Y5)),NOT(ISBLANK(VLOOKUP($G5,'Tier 3 Allowances'!$A$2:$AB$6,18,FALSE))),'STB Models Tier 3'!Y5&lt;3), 'STB Models Tier 3'!Y5*$Y$2,"")</f>
        <v/>
      </c>
      <c r="Z5" s="14" t="str">
        <f>IF(AND(NOT(ISBLANK('STB Models Tier 3'!Z5)),NOT(ISBLANK(VLOOKUP($G5,'Tier 3 Allowances'!$A$2:$AB$6,19,FALSE))),'STB Models Tier 3'!Z5&lt;3), 'STB Models Tier 3'!Z5*$Z$2,"")</f>
        <v/>
      </c>
      <c r="AA5" s="14" t="str">
        <f>IF(AND(NOT(ISBLANK('STB Models Tier 3'!AA5)),NOT(ISBLANK(VLOOKUP($G5,'Tier 3 Allowances'!$A$2:$AB$6,20,FALSE))),'STB Models Tier 3'!AA5&lt;11), 'STB Models Tier 3'!AA5*$AA$2,"")</f>
        <v/>
      </c>
      <c r="AB5" s="14" t="str">
        <f>IF(AND(NOT(ISBLANK('STB Models Tier 3'!AB5)),NOT(ISBLANK(VLOOKUP($G5,'Tier 3 Allowances'!$A$2:$AB$6,21,FALSE))),'STB Models Tier 3'!AB5&lt;3), 'STB Models Tier 3'!AB5*$AB$2,"")</f>
        <v/>
      </c>
      <c r="AC5" s="14" t="str">
        <f>IF(AND(NOT(ISBLANK('STB Models Tier 3'!AC5)),NOT(ISBLANK(VLOOKUP($G5,'Tier 3 Allowances'!$A$2:$AB$6,22,FALSE))),'STB Models Tier 3'!AC5&lt;3), 'STB Models Tier 3'!AC5*$AC$2,"")</f>
        <v/>
      </c>
      <c r="AD5" s="14" t="str">
        <f>IF(AND(NOT(ISBLANK('STB Models Tier 3'!AD5)),NOT(ISBLANK(VLOOKUP($G5,'Tier 3 Allowances'!$A$2:$AB$6,23,FALSE))),'STB Models Tier 3'!AD5&lt;11), 'STB Models Tier 3'!AD5*$AD$2,"")</f>
        <v/>
      </c>
      <c r="AE5" s="14" t="str">
        <f>IF(AND(NOT(ISBLANK('STB Models Tier 3'!AE5)),NOT(ISBLANK(VLOOKUP($G5,'Tier 3 Allowances'!$A$2:$AB$6,24,FALSE))),'STB Models Tier 3'!AE5&lt;2), 'STB Models Tier 3'!AE5*$AE$2,"")</f>
        <v/>
      </c>
      <c r="AF5" s="14" t="str">
        <f>IF(AND(NOT(ISBLANK('STB Models Tier 3'!AF5)),NOT(ISBLANK(VLOOKUP($G5,'Tier 3 Allowances'!$A$2:$AB$6,25,FALSE))),'STB Models Tier 3'!AF5&lt;2,OR(ISBLANK('STB Models Tier 3'!AE5),'STB Models Tier 3'!AE5=0),OR(ISBLANK('STB Models Tier 3'!$P5),'STB Models Tier 3'!$P5=0)), 'STB Models Tier 3'!AF5*$AF$2,"")</f>
        <v/>
      </c>
      <c r="AG5" s="14" t="str">
        <f>IF(AND(NOT(ISBLANK('STB Models Tier 3'!AG5)),NOT(ISBLANK(VLOOKUP($G5,'Tier 3 Allowances'!$A$2:$AB$6,26,FALSE))),'STB Models Tier 3'!AG5&lt;2), 'STB Models Tier 3'!AG5*$AG$2,"")</f>
        <v/>
      </c>
      <c r="AH5" s="14" t="str">
        <f>IF(AND(NOT(ISBLANK('STB Models Tier 3'!AH5)),NOT(ISBLANK(VLOOKUP($G5,'Tier 3 Allowances'!$A$2:$AB$6,27,FALSE))),'STB Models Tier 3'!AH5&lt;2), 'STB Models Tier 3'!AH5*$AH$2,"")</f>
        <v/>
      </c>
      <c r="AI5" s="14" t="str">
        <f>IF(AND(NOT(ISBLANK('STB Models Tier 3'!AI5)),NOT(ISBLANK(VLOOKUP($G5,'Tier 3 Allowances'!$A$2:$AB$6,28,FALSE))),'STB Models Tier 3'!AI5&lt;2), 'STB Models Tier 3'!AI5*$AI$2,"")</f>
        <v/>
      </c>
      <c r="AJ5" s="56" t="str">
        <f>IF(ISBLANK('STB Models Tier 3'!AJ5),"",'STB Models Tier 3'!AJ5)</f>
        <v/>
      </c>
      <c r="AK5" s="15" t="str">
        <f>IF(ISBLANK('STB Models Tier 3'!AK5),"",'STB Models Tier 3'!AK5)</f>
        <v/>
      </c>
      <c r="AL5" s="15" t="str">
        <f>IF(ISBLANK('STB Models Tier 3'!AL5),"",'STB Models Tier 3'!AL5)</f>
        <v/>
      </c>
      <c r="AM5" s="15" t="str">
        <f>IF(ISBLANK('STB Models Tier 3'!AM5),"",'STB Models Tier 3'!AM5)</f>
        <v/>
      </c>
      <c r="AN5" s="15" t="str">
        <f>IF(ISBLANK('STB Models Tier 3'!AN5),"",'STB Models Tier 3'!AN5)</f>
        <v/>
      </c>
      <c r="AO5" s="15" t="str">
        <f>IF(ISBLANK('STB Models Tier 3'!AO5),"",'STB Models Tier 3'!AO5)</f>
        <v/>
      </c>
      <c r="AP5" s="15" t="str">
        <f>IF(ISBLANK('STB Models Tier 3'!G5),"",IF(ISBLANK('STB Models Tier 3'!H5), 14, 7-(4-$H5)/2))</f>
        <v/>
      </c>
      <c r="AQ5" s="15" t="str">
        <f>IF(ISBLANK('STB Models Tier 3'!G5),"",IF(ISBLANK('STB Models Tier 3'!I5),10,(10-I5)))</f>
        <v/>
      </c>
      <c r="AR5" s="15" t="str">
        <f>IF(ISBLANK('STB Models Tier 3'!G5),"",IF(ISBLANK('STB Models Tier 3'!H5),0,7+(4-H5)/2))</f>
        <v/>
      </c>
      <c r="AS5" s="15" t="str">
        <f>IF(ISBLANK('STB Models Tier 3'!G5),"",'STB Models Tier 3'!I5)</f>
        <v/>
      </c>
      <c r="AT5" s="15" t="str">
        <f>IF(ISBLANK('STB Models Tier 3'!G5),"",(IF(OR(AND(NOT(ISBLANK('STB Models Tier 3'!H5)),ISBLANK('STB Models Tier 3'!AM5)),AND(NOT(ISBLANK('STB Models Tier 3'!I5)),ISBLANK('STB Models Tier 3'!AN5)),ISBLANK('STB Models Tier 3'!AL5)),"Incomplete",0.365*('STB Models Tier 3'!AK5*AP5+'STB Models Tier 3'!AL5*AQ5+'STB Models Tier 3'!AM5*AR5+'STB Models Tier 3'!AN5*AS5))))</f>
        <v/>
      </c>
      <c r="AU5" s="14" t="str">
        <f>IF(ISBLANK('STB Models Tier 3'!G5),"",VLOOKUP(G5,'Tier 3 Allowances'!$A$2:$B$6,2,FALSE)+SUM($J5:$AI5))</f>
        <v/>
      </c>
      <c r="AV5" s="56" t="str">
        <f>IF(ISBLANK('STB Models Tier 3'!G5),"",AU5+'STB Models Tier 3'!AJ5)</f>
        <v/>
      </c>
      <c r="AW5" s="56" t="str">
        <f>IF(ISBLANK('STB Models Tier 3'!AO5),"",IF('STB Models Tier 3'!AO5&gt;'Tier 3 Calculations'!AV5,"No","Yes"))</f>
        <v/>
      </c>
      <c r="AX5" s="79" t="str">
        <f>IF(ISBLANK('STB Models Tier 3'!AT5),"",'STB Models Tier 3'!AT5)</f>
        <v/>
      </c>
      <c r="AY5" s="65"/>
    </row>
    <row r="6" spans="1:52" ht="16" x14ac:dyDescent="0.2">
      <c r="A6" s="56" t="str">
        <f>IF(ISBLANK('STB Models Tier 3'!A6),"",'STB Models Tier 3'!A6)</f>
        <v/>
      </c>
      <c r="B6" s="14" t="str">
        <f>IF(ISBLANK('STB Models Tier 3'!B6),"",'STB Models Tier 3'!B6)</f>
        <v/>
      </c>
      <c r="C6" s="14" t="str">
        <f>IF(ISBLANK('STB Models Tier 3'!C6),"",'STB Models Tier 3'!C6)</f>
        <v/>
      </c>
      <c r="D6" s="14" t="str">
        <f>IF(ISBLANK('STB Models Tier 3'!D6),"",'STB Models Tier 3'!D6)</f>
        <v/>
      </c>
      <c r="E6" s="14" t="str">
        <f>IF(ISBLANK('STB Models Tier 3'!E6),"",'STB Models Tier 3'!E6)</f>
        <v/>
      </c>
      <c r="F6" s="14" t="str">
        <f>IF(ISBLANK('STB Models Tier 3'!F6),"",'STB Models Tier 3'!F6)</f>
        <v/>
      </c>
      <c r="G6" s="14" t="str">
        <f>IF(ISBLANK('STB Models Tier 3'!G6),"",'STB Models Tier 3'!G6)</f>
        <v/>
      </c>
      <c r="H6" s="14" t="str">
        <f>IF(ISBLANK('STB Models Tier 3'!H6),"",'STB Models Tier 3'!H6)</f>
        <v/>
      </c>
      <c r="I6" s="14" t="str">
        <f>IF(ISBLANK('STB Models Tier 3'!I6),"",'STB Models Tier 3'!I6)</f>
        <v/>
      </c>
      <c r="J6" s="14" t="str">
        <f>IF(AND(NOT(ISBLANK('STB Models Tier 3'!J6)),NOT(ISBLANK(VLOOKUP($G6,'Tier 3 Allowances'!$A$2:$AB$6,3,FALSE))),'STB Models Tier 3'!J6&lt;2), 'STB Models Tier 3'!J6*$J$2,"")</f>
        <v/>
      </c>
      <c r="K6" s="14" t="str">
        <f>IF(AND(NOT(ISBLANK('STB Models Tier 3'!K6)),NOT(ISBLANK(VLOOKUP($G6,'Tier 3 Allowances'!$A$2:$AB$6,4,FALSE))),'STB Models Tier 3'!K6&lt;3), 'STB Models Tier 3'!K6*$K$2,"")</f>
        <v/>
      </c>
      <c r="L6" s="14" t="str">
        <f>IF(AND(NOT(ISBLANK('STB Models Tier 3'!L6)),NOT(ISBLANK(VLOOKUP($G6,'Tier 3 Allowances'!$A$2:$AB$6,5,FALSE))),'STB Models Tier 3'!L6&lt;2), 'STB Models Tier 3'!L6*$L$2,"")</f>
        <v/>
      </c>
      <c r="M6" s="14" t="str">
        <f>IF(AND(NOT(ISBLANK('STB Models Tier 3'!M6)),NOT(ISBLANK(VLOOKUP($G6,'Tier 3 Allowances'!$A$2:$AB$6,6,FALSE))),'STB Models Tier 3'!M6&lt;3), 'STB Models Tier 3'!M6*$M$2,"")</f>
        <v/>
      </c>
      <c r="N6" s="14" t="str">
        <f>IF(AND(NOT(ISBLANK('STB Models Tier 3'!N6)),OR(ISBLANK('STB Models Tier 3'!O6),'STB Models Tier 3'!O6=0),NOT(ISBLANK(VLOOKUP($G6,'Tier 3 Allowances'!$A$2:$AB$6,7,FALSE))),'STB Models Tier 3'!N6&lt;2), 'STB Models Tier 3'!N6*$N$2,"")</f>
        <v/>
      </c>
      <c r="O6" s="14" t="str">
        <f>IF(AND(NOT(ISBLANK('STB Models Tier 3'!O6)),NOT(ISBLANK(VLOOKUP($G6,'Tier 3 Allowances'!$A$2:$AB$6,8,FALSE))),'STB Models Tier 3'!O6&lt;2), 'STB Models Tier 3'!O6*$O$2,"")</f>
        <v/>
      </c>
      <c r="P6" s="14" t="str">
        <f>IF(AND(NOT(ISBLANK('STB Models Tier 3'!P6)),NOT(ISBLANK(VLOOKUP($G6,'Tier 3 Allowances'!$A$2:$AB$6,9,FALSE))),'STB Models Tier 3'!P6&lt;7), 'STB Models Tier 3'!P6*$P$2,"")</f>
        <v/>
      </c>
      <c r="Q6" s="14" t="str">
        <f>IF(AND(NOT(ISBLANK('STB Models Tier 3'!Q6)),OR(ISBLANK('STB Models Tier 3'!T6),'STB Models Tier 3'!T6=0),NOT(ISBLANK(VLOOKUP($G6,'Tier 3 Allowances'!$A$2:$AB$6,10,FALSE))),'STB Models Tier 3'!Q6&lt;2), 'STB Models Tier 3'!Q6*$Q$2,"")</f>
        <v/>
      </c>
      <c r="R6" s="14" t="str">
        <f>IF(AND(NOT(ISBLANK('STB Models Tier 3'!R6)),NOT(ISBLANK(VLOOKUP($G6,'Tier 3 Allowances'!$A$2:$AB$6,11,FALSE))),'STB Models Tier 3'!R6&lt;2), 'STB Models Tier 3'!R6*$R$2,"")</f>
        <v/>
      </c>
      <c r="S6" s="14" t="str">
        <f>IF(AND(NOT(ISBLANK('STB Models Tier 3'!S6)),OR(ISBLANK('STB Models Tier 3'!T6),'STB Models Tier 3'!T6=0),NOT(ISBLANK(VLOOKUP($G6,'Tier 3 Allowances'!$A$2:$AB$6,12,FALSE))),'STB Models Tier 3'!S6&lt;2), 'STB Models Tier 3'!S6*$S$2,"")</f>
        <v/>
      </c>
      <c r="T6" s="14" t="str">
        <f>IF(AND(NOT(ISBLANK('STB Models Tier 3'!T6)),NOT(ISBLANK(VLOOKUP($G6,'Tier 3 Allowances'!$A$2:$AB$6,13,FALSE))),'STB Models Tier 3'!T6&lt;2), 'STB Models Tier 3'!T6*$T$2,"")</f>
        <v/>
      </c>
      <c r="U6" s="14" t="str">
        <f>IF(AND(NOT(ISBLANK('STB Models Tier 3'!U6)),NOT(ISBLANK(VLOOKUP($G6,'Tier 3 Allowances'!$A$2:$AB$6,14,FALSE))),'STB Models Tier 3'!U6&lt;2), 'STB Models Tier 3'!U6*$U$2,"")</f>
        <v/>
      </c>
      <c r="V6" s="14" t="str">
        <f>IF(AND(NOT(ISBLANK('STB Models Tier 3'!V6)),NOT(ISBLANK(VLOOKUP($G6,'Tier 3 Allowances'!$A$2:$AB$6,15,FALSE))),'STB Models Tier 3'!V6&lt;3), 'STB Models Tier 3'!V6*$V$2,"")</f>
        <v/>
      </c>
      <c r="W6" s="14" t="str">
        <f>IF(AND(NOT(ISBLANK('STB Models Tier 3'!W6)),NOT(ISBLANK(VLOOKUP($G6,'Tier 3 Allowances'!$A$2:$AB$6,16,FALSE))),'STB Models Tier 3'!W6&lt;2), 'STB Models Tier 3'!W6*$W$2,"")</f>
        <v/>
      </c>
      <c r="X6" s="14" t="str">
        <f>IF(AND(NOT(ISBLANK('STB Models Tier 3'!X6)),NOT(ISBLANK(VLOOKUP($G6,'Tier 3 Allowances'!$A$2:$AB$6,17,FALSE))),'STB Models Tier 3'!X6&lt;6), 'STB Models Tier 3'!X6*$X$2,"")</f>
        <v/>
      </c>
      <c r="Y6" s="14" t="str">
        <f>IF(AND(NOT(ISBLANK('STB Models Tier 3'!Y6)),NOT(ISBLANK(VLOOKUP($G6,'Tier 3 Allowances'!$A$2:$AB$6,18,FALSE))),'STB Models Tier 3'!Y6&lt;3), 'STB Models Tier 3'!Y6*$Y$2,"")</f>
        <v/>
      </c>
      <c r="Z6" s="14" t="str">
        <f>IF(AND(NOT(ISBLANK('STB Models Tier 3'!Z6)),NOT(ISBLANK(VLOOKUP($G6,'Tier 3 Allowances'!$A$2:$AB$6,19,FALSE))),'STB Models Tier 3'!Z6&lt;3), 'STB Models Tier 3'!Z6*$Z$2,"")</f>
        <v/>
      </c>
      <c r="AA6" s="14" t="str">
        <f>IF(AND(NOT(ISBLANK('STB Models Tier 3'!AA6)),NOT(ISBLANK(VLOOKUP($G6,'Tier 3 Allowances'!$A$2:$AB$6,20,FALSE))),'STB Models Tier 3'!AA6&lt;11), 'STB Models Tier 3'!AA6*$AA$2,"")</f>
        <v/>
      </c>
      <c r="AB6" s="14" t="str">
        <f>IF(AND(NOT(ISBLANK('STB Models Tier 3'!AB6)),NOT(ISBLANK(VLOOKUP($G6,'Tier 3 Allowances'!$A$2:$AB$6,21,FALSE))),'STB Models Tier 3'!AB6&lt;3), 'STB Models Tier 3'!AB6*$AB$2,"")</f>
        <v/>
      </c>
      <c r="AC6" s="14" t="str">
        <f>IF(AND(NOT(ISBLANK('STB Models Tier 3'!AC6)),NOT(ISBLANK(VLOOKUP($G6,'Tier 3 Allowances'!$A$2:$AB$6,22,FALSE))),'STB Models Tier 3'!AC6&lt;3), 'STB Models Tier 3'!AC6*$AC$2,"")</f>
        <v/>
      </c>
      <c r="AD6" s="14" t="str">
        <f>IF(AND(NOT(ISBLANK('STB Models Tier 3'!AD6)),NOT(ISBLANK(VLOOKUP($G6,'Tier 3 Allowances'!$A$2:$AB$6,23,FALSE))),'STB Models Tier 3'!AD6&lt;11), 'STB Models Tier 3'!AD6*$AD$2,"")</f>
        <v/>
      </c>
      <c r="AE6" s="14" t="str">
        <f>IF(AND(NOT(ISBLANK('STB Models Tier 3'!AE6)),NOT(ISBLANK(VLOOKUP($G6,'Tier 3 Allowances'!$A$2:$AB$6,24,FALSE))),'STB Models Tier 3'!AE6&lt;2), 'STB Models Tier 3'!AE6*$AE$2,"")</f>
        <v/>
      </c>
      <c r="AF6" s="14" t="str">
        <f>IF(AND(NOT(ISBLANK('STB Models Tier 3'!AF6)),NOT(ISBLANK(VLOOKUP($G6,'Tier 3 Allowances'!$A$2:$AB$6,25,FALSE))),'STB Models Tier 3'!AF6&lt;2,OR(ISBLANK('STB Models Tier 3'!AE6),'STB Models Tier 3'!AE6=0),OR(ISBLANK('STB Models Tier 3'!$P6),'STB Models Tier 3'!$P6=0)), 'STB Models Tier 3'!AF6*$AF$2,"")</f>
        <v/>
      </c>
      <c r="AG6" s="14" t="str">
        <f>IF(AND(NOT(ISBLANK('STB Models Tier 3'!AG6)),NOT(ISBLANK(VLOOKUP($G6,'Tier 3 Allowances'!$A$2:$AB$6,26,FALSE))),'STB Models Tier 3'!AG6&lt;2), 'STB Models Tier 3'!AG6*$AG$2,"")</f>
        <v/>
      </c>
      <c r="AH6" s="14" t="str">
        <f>IF(AND(NOT(ISBLANK('STB Models Tier 3'!AH6)),NOT(ISBLANK(VLOOKUP($G6,'Tier 3 Allowances'!$A$2:$AB$6,27,FALSE))),'STB Models Tier 3'!AH6&lt;2), 'STB Models Tier 3'!AH6*$AH$2,"")</f>
        <v/>
      </c>
      <c r="AI6" s="14" t="str">
        <f>IF(AND(NOT(ISBLANK('STB Models Tier 3'!AI6)),NOT(ISBLANK(VLOOKUP($G6,'Tier 3 Allowances'!$A$2:$AB$6,28,FALSE))),'STB Models Tier 3'!AI6&lt;2), 'STB Models Tier 3'!AI6*$AI$2,"")</f>
        <v/>
      </c>
      <c r="AJ6" s="56" t="str">
        <f>IF(ISBLANK('STB Models Tier 3'!AJ6),"",'STB Models Tier 3'!AJ6)</f>
        <v/>
      </c>
      <c r="AK6" s="15" t="str">
        <f>IF(ISBLANK('STB Models Tier 3'!AK6),"",'STB Models Tier 3'!AK6)</f>
        <v/>
      </c>
      <c r="AL6" s="15" t="str">
        <f>IF(ISBLANK('STB Models Tier 3'!AL6),"",'STB Models Tier 3'!AL6)</f>
        <v/>
      </c>
      <c r="AM6" s="15" t="str">
        <f>IF(ISBLANK('STB Models Tier 3'!AM6),"",'STB Models Tier 3'!AM6)</f>
        <v/>
      </c>
      <c r="AN6" s="15" t="str">
        <f>IF(ISBLANK('STB Models Tier 3'!AN6),"",'STB Models Tier 3'!AN6)</f>
        <v/>
      </c>
      <c r="AO6" s="15" t="str">
        <f>IF(ISBLANK('STB Models Tier 3'!AO6),"",'STB Models Tier 3'!AO6)</f>
        <v/>
      </c>
      <c r="AP6" s="15" t="str">
        <f>IF(ISBLANK('STB Models Tier 3'!G6),"",IF(ISBLANK('STB Models Tier 3'!H6), 14, 7-(4-$H6)/2))</f>
        <v/>
      </c>
      <c r="AQ6" s="15" t="str">
        <f>IF(ISBLANK('STB Models Tier 3'!G6),"",IF(ISBLANK('STB Models Tier 3'!I6),10,(10-I6)))</f>
        <v/>
      </c>
      <c r="AR6" s="15" t="str">
        <f>IF(ISBLANK('STB Models Tier 3'!G6),"",IF(ISBLANK('STB Models Tier 3'!H6),0,7+(4-H6)/2))</f>
        <v/>
      </c>
      <c r="AS6" s="15" t="str">
        <f>IF(ISBLANK('STB Models Tier 3'!G6),"",'STB Models Tier 3'!I6)</f>
        <v/>
      </c>
      <c r="AT6" s="15" t="str">
        <f>IF(ISBLANK('STB Models Tier 3'!G6),"",(IF(OR(AND(NOT(ISBLANK('STB Models Tier 3'!H6)),ISBLANK('STB Models Tier 3'!AM6)),AND(NOT(ISBLANK('STB Models Tier 3'!I6)),ISBLANK('STB Models Tier 3'!AN6)),ISBLANK('STB Models Tier 3'!AL6)),"Incomplete",0.365*('STB Models Tier 3'!AK6*AP6+'STB Models Tier 3'!AL6*AQ6+'STB Models Tier 3'!AM6*AR6+'STB Models Tier 3'!AN6*AS6))))</f>
        <v/>
      </c>
      <c r="AU6" s="14" t="str">
        <f>IF(ISBLANK('STB Models Tier 3'!G6),"",VLOOKUP(G6,'Tier 3 Allowances'!$A$2:$B$6,2,FALSE)+SUM($J6:$AI6))</f>
        <v/>
      </c>
      <c r="AV6" s="56" t="str">
        <f>IF(ISBLANK('STB Models Tier 3'!G6),"",AU6+'STB Models Tier 3'!AJ6)</f>
        <v/>
      </c>
      <c r="AW6" s="56" t="str">
        <f>IF(ISBLANK('STB Models Tier 3'!AO6),"",IF('STB Models Tier 3'!AO6&gt;'Tier 3 Calculations'!AV6,"No","Yes"))</f>
        <v/>
      </c>
      <c r="AX6" s="79" t="str">
        <f>IF(ISBLANK('STB Models Tier 3'!AT6),"",'STB Models Tier 3'!AT6)</f>
        <v/>
      </c>
      <c r="AY6" s="65"/>
    </row>
    <row r="7" spans="1:52" ht="16" x14ac:dyDescent="0.2">
      <c r="A7" s="56" t="str">
        <f>IF(ISBLANK('STB Models Tier 3'!A7),"",'STB Models Tier 3'!A7)</f>
        <v/>
      </c>
      <c r="B7" s="14" t="str">
        <f>IF(ISBLANK('STB Models Tier 3'!B7),"",'STB Models Tier 3'!B7)</f>
        <v/>
      </c>
      <c r="C7" s="14" t="str">
        <f>IF(ISBLANK('STB Models Tier 3'!C7),"",'STB Models Tier 3'!C7)</f>
        <v/>
      </c>
      <c r="D7" s="14" t="str">
        <f>IF(ISBLANK('STB Models Tier 3'!D7),"",'STB Models Tier 3'!D7)</f>
        <v/>
      </c>
      <c r="E7" s="14" t="str">
        <f>IF(ISBLANK('STB Models Tier 3'!E7),"",'STB Models Tier 3'!E7)</f>
        <v/>
      </c>
      <c r="F7" s="14" t="str">
        <f>IF(ISBLANK('STB Models Tier 3'!F7),"",'STB Models Tier 3'!F7)</f>
        <v/>
      </c>
      <c r="G7" s="14" t="str">
        <f>IF(ISBLANK('STB Models Tier 3'!G7),"",'STB Models Tier 3'!G7)</f>
        <v/>
      </c>
      <c r="H7" s="14" t="str">
        <f>IF(ISBLANK('STB Models Tier 3'!H7),"",'STB Models Tier 3'!H7)</f>
        <v/>
      </c>
      <c r="I7" s="14" t="str">
        <f>IF(ISBLANK('STB Models Tier 3'!I7),"",'STB Models Tier 3'!I7)</f>
        <v/>
      </c>
      <c r="J7" s="14" t="str">
        <f>IF(AND(NOT(ISBLANK('STB Models Tier 3'!J7)),NOT(ISBLANK(VLOOKUP($G7,'Tier 3 Allowances'!$A$2:$AB$6,3,FALSE))),'STB Models Tier 3'!J7&lt;2), 'STB Models Tier 3'!J7*$J$2,"")</f>
        <v/>
      </c>
      <c r="K7" s="14" t="str">
        <f>IF(AND(NOT(ISBLANK('STB Models Tier 3'!K7)),NOT(ISBLANK(VLOOKUP($G7,'Tier 3 Allowances'!$A$2:$AB$6,4,FALSE))),'STB Models Tier 3'!K7&lt;3), 'STB Models Tier 3'!K7*$K$2,"")</f>
        <v/>
      </c>
      <c r="L7" s="14" t="str">
        <f>IF(AND(NOT(ISBLANK('STB Models Tier 3'!L7)),NOT(ISBLANK(VLOOKUP($G7,'Tier 3 Allowances'!$A$2:$AB$6,5,FALSE))),'STB Models Tier 3'!L7&lt;2), 'STB Models Tier 3'!L7*$L$2,"")</f>
        <v/>
      </c>
      <c r="M7" s="14" t="str">
        <f>IF(AND(NOT(ISBLANK('STB Models Tier 3'!M7)),NOT(ISBLANK(VLOOKUP($G7,'Tier 3 Allowances'!$A$2:$AB$6,6,FALSE))),'STB Models Tier 3'!M7&lt;3), 'STB Models Tier 3'!M7*$M$2,"")</f>
        <v/>
      </c>
      <c r="N7" s="14" t="str">
        <f>IF(AND(NOT(ISBLANK('STB Models Tier 3'!N7)),OR(ISBLANK('STB Models Tier 3'!O7),'STB Models Tier 3'!O7=0),NOT(ISBLANK(VLOOKUP($G7,'Tier 3 Allowances'!$A$2:$AB$6,7,FALSE))),'STB Models Tier 3'!N7&lt;2), 'STB Models Tier 3'!N7*$N$2,"")</f>
        <v/>
      </c>
      <c r="O7" s="14" t="str">
        <f>IF(AND(NOT(ISBLANK('STB Models Tier 3'!O7)),NOT(ISBLANK(VLOOKUP($G7,'Tier 3 Allowances'!$A$2:$AB$6,8,FALSE))),'STB Models Tier 3'!O7&lt;2), 'STB Models Tier 3'!O7*$O$2,"")</f>
        <v/>
      </c>
      <c r="P7" s="14" t="str">
        <f>IF(AND(NOT(ISBLANK('STB Models Tier 3'!P7)),NOT(ISBLANK(VLOOKUP($G7,'Tier 3 Allowances'!$A$2:$AB$6,9,FALSE))),'STB Models Tier 3'!P7&lt;7), 'STB Models Tier 3'!P7*$P$2,"")</f>
        <v/>
      </c>
      <c r="Q7" s="14" t="str">
        <f>IF(AND(NOT(ISBLANK('STB Models Tier 3'!Q7)),OR(ISBLANK('STB Models Tier 3'!T7),'STB Models Tier 3'!T7=0),NOT(ISBLANK(VLOOKUP($G7,'Tier 3 Allowances'!$A$2:$AB$6,10,FALSE))),'STB Models Tier 3'!Q7&lt;2), 'STB Models Tier 3'!Q7*$Q$2,"")</f>
        <v/>
      </c>
      <c r="R7" s="14" t="str">
        <f>IF(AND(NOT(ISBLANK('STB Models Tier 3'!R7)),NOT(ISBLANK(VLOOKUP($G7,'Tier 3 Allowances'!$A$2:$AB$6,11,FALSE))),'STB Models Tier 3'!R7&lt;2), 'STB Models Tier 3'!R7*$R$2,"")</f>
        <v/>
      </c>
      <c r="S7" s="14" t="str">
        <f>IF(AND(NOT(ISBLANK('STB Models Tier 3'!S7)),OR(ISBLANK('STB Models Tier 3'!T7),'STB Models Tier 3'!T7=0),NOT(ISBLANK(VLOOKUP($G7,'Tier 3 Allowances'!$A$2:$AB$6,12,FALSE))),'STB Models Tier 3'!S7&lt;2), 'STB Models Tier 3'!S7*$S$2,"")</f>
        <v/>
      </c>
      <c r="T7" s="14" t="str">
        <f>IF(AND(NOT(ISBLANK('STB Models Tier 3'!T7)),NOT(ISBLANK(VLOOKUP($G7,'Tier 3 Allowances'!$A$2:$AB$6,13,FALSE))),'STB Models Tier 3'!T7&lt;2), 'STB Models Tier 3'!T7*$T$2,"")</f>
        <v/>
      </c>
      <c r="U7" s="14" t="str">
        <f>IF(AND(NOT(ISBLANK('STB Models Tier 3'!U7)),NOT(ISBLANK(VLOOKUP($G7,'Tier 3 Allowances'!$A$2:$AB$6,14,FALSE))),'STB Models Tier 3'!U7&lt;2), 'STB Models Tier 3'!U7*$U$2,"")</f>
        <v/>
      </c>
      <c r="V7" s="14" t="str">
        <f>IF(AND(NOT(ISBLANK('STB Models Tier 3'!V7)),NOT(ISBLANK(VLOOKUP($G7,'Tier 3 Allowances'!$A$2:$AB$6,15,FALSE))),'STB Models Tier 3'!V7&lt;3), 'STB Models Tier 3'!V7*$V$2,"")</f>
        <v/>
      </c>
      <c r="W7" s="14" t="str">
        <f>IF(AND(NOT(ISBLANK('STB Models Tier 3'!W7)),NOT(ISBLANK(VLOOKUP($G7,'Tier 3 Allowances'!$A$2:$AB$6,16,FALSE))),'STB Models Tier 3'!W7&lt;2), 'STB Models Tier 3'!W7*$W$2,"")</f>
        <v/>
      </c>
      <c r="X7" s="14" t="str">
        <f>IF(AND(NOT(ISBLANK('STB Models Tier 3'!X7)),NOT(ISBLANK(VLOOKUP($G7,'Tier 3 Allowances'!$A$2:$AB$6,17,FALSE))),'STB Models Tier 3'!X7&lt;6), 'STB Models Tier 3'!X7*$X$2,"")</f>
        <v/>
      </c>
      <c r="Y7" s="14" t="str">
        <f>IF(AND(NOT(ISBLANK('STB Models Tier 3'!Y7)),NOT(ISBLANK(VLOOKUP($G7,'Tier 3 Allowances'!$A$2:$AB$6,18,FALSE))),'STB Models Tier 3'!Y7&lt;3), 'STB Models Tier 3'!Y7*$Y$2,"")</f>
        <v/>
      </c>
      <c r="Z7" s="14" t="str">
        <f>IF(AND(NOT(ISBLANK('STB Models Tier 3'!Z7)),NOT(ISBLANK(VLOOKUP($G7,'Tier 3 Allowances'!$A$2:$AB$6,19,FALSE))),'STB Models Tier 3'!Z7&lt;3), 'STB Models Tier 3'!Z7*$Z$2,"")</f>
        <v/>
      </c>
      <c r="AA7" s="14" t="str">
        <f>IF(AND(NOT(ISBLANK('STB Models Tier 3'!AA7)),NOT(ISBLANK(VLOOKUP($G7,'Tier 3 Allowances'!$A$2:$AB$6,20,FALSE))),'STB Models Tier 3'!AA7&lt;11), 'STB Models Tier 3'!AA7*$AA$2,"")</f>
        <v/>
      </c>
      <c r="AB7" s="14" t="str">
        <f>IF(AND(NOT(ISBLANK('STB Models Tier 3'!AB7)),NOT(ISBLANK(VLOOKUP($G7,'Tier 3 Allowances'!$A$2:$AB$6,21,FALSE))),'STB Models Tier 3'!AB7&lt;3), 'STB Models Tier 3'!AB7*$AB$2,"")</f>
        <v/>
      </c>
      <c r="AC7" s="14" t="str">
        <f>IF(AND(NOT(ISBLANK('STB Models Tier 3'!AC7)),NOT(ISBLANK(VLOOKUP($G7,'Tier 3 Allowances'!$A$2:$AB$6,22,FALSE))),'STB Models Tier 3'!AC7&lt;3), 'STB Models Tier 3'!AC7*$AC$2,"")</f>
        <v/>
      </c>
      <c r="AD7" s="14" t="str">
        <f>IF(AND(NOT(ISBLANK('STB Models Tier 3'!AD7)),NOT(ISBLANK(VLOOKUP($G7,'Tier 3 Allowances'!$A$2:$AB$6,23,FALSE))),'STB Models Tier 3'!AD7&lt;11), 'STB Models Tier 3'!AD7*$AD$2,"")</f>
        <v/>
      </c>
      <c r="AE7" s="14" t="str">
        <f>IF(AND(NOT(ISBLANK('STB Models Tier 3'!AE7)),NOT(ISBLANK(VLOOKUP($G7,'Tier 3 Allowances'!$A$2:$AB$6,24,FALSE))),'STB Models Tier 3'!AE7&lt;2), 'STB Models Tier 3'!AE7*$AE$2,"")</f>
        <v/>
      </c>
      <c r="AF7" s="14" t="str">
        <f>IF(AND(NOT(ISBLANK('STB Models Tier 3'!AF7)),NOT(ISBLANK(VLOOKUP($G7,'Tier 3 Allowances'!$A$2:$AB$6,25,FALSE))),'STB Models Tier 3'!AF7&lt;2,OR(ISBLANK('STB Models Tier 3'!AE7),'STB Models Tier 3'!AE7=0),OR(ISBLANK('STB Models Tier 3'!$P7),'STB Models Tier 3'!$P7=0)), 'STB Models Tier 3'!AF7*$AF$2,"")</f>
        <v/>
      </c>
      <c r="AG7" s="14" t="str">
        <f>IF(AND(NOT(ISBLANK('STB Models Tier 3'!AG7)),NOT(ISBLANK(VLOOKUP($G7,'Tier 3 Allowances'!$A$2:$AB$6,26,FALSE))),'STB Models Tier 3'!AG7&lt;2), 'STB Models Tier 3'!AG7*$AG$2,"")</f>
        <v/>
      </c>
      <c r="AH7" s="14" t="str">
        <f>IF(AND(NOT(ISBLANK('STB Models Tier 3'!AH7)),NOT(ISBLANK(VLOOKUP($G7,'Tier 3 Allowances'!$A$2:$AB$6,27,FALSE))),'STB Models Tier 3'!AH7&lt;2), 'STB Models Tier 3'!AH7*$AH$2,"")</f>
        <v/>
      </c>
      <c r="AI7" s="14" t="str">
        <f>IF(AND(NOT(ISBLANK('STB Models Tier 3'!AI7)),NOT(ISBLANK(VLOOKUP($G7,'Tier 3 Allowances'!$A$2:$AB$6,28,FALSE))),'STB Models Tier 3'!AI7&lt;2), 'STB Models Tier 3'!AI7*$AI$2,"")</f>
        <v/>
      </c>
      <c r="AJ7" s="56" t="str">
        <f>IF(ISBLANK('STB Models Tier 3'!AJ7),"",'STB Models Tier 3'!AJ7)</f>
        <v/>
      </c>
      <c r="AK7" s="15" t="str">
        <f>IF(ISBLANK('STB Models Tier 3'!AK7),"",'STB Models Tier 3'!AK7)</f>
        <v/>
      </c>
      <c r="AL7" s="15" t="str">
        <f>IF(ISBLANK('STB Models Tier 3'!AL7),"",'STB Models Tier 3'!AL7)</f>
        <v/>
      </c>
      <c r="AM7" s="15" t="str">
        <f>IF(ISBLANK('STB Models Tier 3'!AM7),"",'STB Models Tier 3'!AM7)</f>
        <v/>
      </c>
      <c r="AN7" s="15" t="str">
        <f>IF(ISBLANK('STB Models Tier 3'!AN7),"",'STB Models Tier 3'!AN7)</f>
        <v/>
      </c>
      <c r="AO7" s="15" t="str">
        <f>IF(ISBLANK('STB Models Tier 3'!AO7),"",'STB Models Tier 3'!AO7)</f>
        <v/>
      </c>
      <c r="AP7" s="15" t="str">
        <f>IF(ISBLANK('STB Models Tier 3'!G7),"",IF(ISBLANK('STB Models Tier 3'!H7), 14, 7-(4-$H7)/2))</f>
        <v/>
      </c>
      <c r="AQ7" s="15" t="str">
        <f>IF(ISBLANK('STB Models Tier 3'!G7),"",IF(ISBLANK('STB Models Tier 3'!I7),10,(10-I7)))</f>
        <v/>
      </c>
      <c r="AR7" s="15" t="str">
        <f>IF(ISBLANK('STB Models Tier 3'!G7),"",IF(ISBLANK('STB Models Tier 3'!H7),0,7+(4-H7)/2))</f>
        <v/>
      </c>
      <c r="AS7" s="15" t="str">
        <f>IF(ISBLANK('STB Models Tier 3'!G7),"",'STB Models Tier 3'!I7)</f>
        <v/>
      </c>
      <c r="AT7" s="15" t="str">
        <f>IF(ISBLANK('STB Models Tier 3'!G7),"",(IF(OR(AND(NOT(ISBLANK('STB Models Tier 3'!H7)),ISBLANK('STB Models Tier 3'!AM7)),AND(NOT(ISBLANK('STB Models Tier 3'!I7)),ISBLANK('STB Models Tier 3'!AN7)),ISBLANK('STB Models Tier 3'!AL7)),"Incomplete",0.365*('STB Models Tier 3'!AK7*AP7+'STB Models Tier 3'!AL7*AQ7+'STB Models Tier 3'!AM7*AR7+'STB Models Tier 3'!AN7*AS7))))</f>
        <v/>
      </c>
      <c r="AU7" s="14" t="str">
        <f>IF(ISBLANK('STB Models Tier 3'!G7),"",VLOOKUP(G7,'Tier 3 Allowances'!$A$2:$B$6,2,FALSE)+SUM($J7:$AI7))</f>
        <v/>
      </c>
      <c r="AV7" s="56" t="str">
        <f>IF(ISBLANK('STB Models Tier 3'!G7),"",AU7+'STB Models Tier 3'!AJ7)</f>
        <v/>
      </c>
      <c r="AW7" s="56" t="str">
        <f>IF(ISBLANK('STB Models Tier 3'!AO7),"",IF('STB Models Tier 3'!AO7&gt;'Tier 3 Calculations'!AV7,"No","Yes"))</f>
        <v/>
      </c>
      <c r="AX7" s="79" t="str">
        <f>IF(ISBLANK('STB Models Tier 3'!AT7),"",'STB Models Tier 3'!AT7)</f>
        <v/>
      </c>
    </row>
    <row r="8" spans="1:52" ht="16" x14ac:dyDescent="0.2">
      <c r="A8" s="56" t="str">
        <f>IF(ISBLANK('STB Models Tier 3'!A8),"",'STB Models Tier 3'!A8)</f>
        <v/>
      </c>
      <c r="B8" s="14" t="str">
        <f>IF(ISBLANK('STB Models Tier 3'!B8),"",'STB Models Tier 3'!B8)</f>
        <v/>
      </c>
      <c r="C8" s="14" t="str">
        <f>IF(ISBLANK('STB Models Tier 3'!C8),"",'STB Models Tier 3'!C8)</f>
        <v/>
      </c>
      <c r="D8" s="14" t="str">
        <f>IF(ISBLANK('STB Models Tier 3'!D8),"",'STB Models Tier 3'!D8)</f>
        <v/>
      </c>
      <c r="E8" s="14" t="str">
        <f>IF(ISBLANK('STB Models Tier 3'!E8),"",'STB Models Tier 3'!E8)</f>
        <v/>
      </c>
      <c r="F8" s="14" t="str">
        <f>IF(ISBLANK('STB Models Tier 3'!F8),"",'STB Models Tier 3'!F8)</f>
        <v/>
      </c>
      <c r="G8" s="14" t="str">
        <f>IF(ISBLANK('STB Models Tier 3'!G8),"",'STB Models Tier 3'!G8)</f>
        <v/>
      </c>
      <c r="H8" s="14" t="str">
        <f>IF(ISBLANK('STB Models Tier 3'!H8),"",'STB Models Tier 3'!H8)</f>
        <v/>
      </c>
      <c r="I8" s="14" t="str">
        <f>IF(ISBLANK('STB Models Tier 3'!I8),"",'STB Models Tier 3'!I8)</f>
        <v/>
      </c>
      <c r="J8" s="14" t="str">
        <f>IF(AND(NOT(ISBLANK('STB Models Tier 3'!J8)),NOT(ISBLANK(VLOOKUP($G8,'Tier 3 Allowances'!$A$2:$AB$6,3,FALSE))),'STB Models Tier 3'!J8&lt;2), 'STB Models Tier 3'!J8*$J$2,"")</f>
        <v/>
      </c>
      <c r="K8" s="14" t="str">
        <f>IF(AND(NOT(ISBLANK('STB Models Tier 3'!K8)),NOT(ISBLANK(VLOOKUP($G8,'Tier 3 Allowances'!$A$2:$AB$6,4,FALSE))),'STB Models Tier 3'!K8&lt;3), 'STB Models Tier 3'!K8*$K$2,"")</f>
        <v/>
      </c>
      <c r="L8" s="14" t="str">
        <f>IF(AND(NOT(ISBLANK('STB Models Tier 3'!L8)),NOT(ISBLANK(VLOOKUP($G8,'Tier 3 Allowances'!$A$2:$AB$6,5,FALSE))),'STB Models Tier 3'!L8&lt;2), 'STB Models Tier 3'!L8*$L$2,"")</f>
        <v/>
      </c>
      <c r="M8" s="14" t="str">
        <f>IF(AND(NOT(ISBLANK('STB Models Tier 3'!M8)),NOT(ISBLANK(VLOOKUP($G8,'Tier 3 Allowances'!$A$2:$AB$6,6,FALSE))),'STB Models Tier 3'!M8&lt;3), 'STB Models Tier 3'!M8*$M$2,"")</f>
        <v/>
      </c>
      <c r="N8" s="14" t="str">
        <f>IF(AND(NOT(ISBLANK('STB Models Tier 3'!N8)),OR(ISBLANK('STB Models Tier 3'!O8),'STB Models Tier 3'!O8=0),NOT(ISBLANK(VLOOKUP($G8,'Tier 3 Allowances'!$A$2:$AB$6,7,FALSE))),'STB Models Tier 3'!N8&lt;2), 'STB Models Tier 3'!N8*$N$2,"")</f>
        <v/>
      </c>
      <c r="O8" s="14" t="str">
        <f>IF(AND(NOT(ISBLANK('STB Models Tier 3'!O8)),NOT(ISBLANK(VLOOKUP($G8,'Tier 3 Allowances'!$A$2:$AB$6,8,FALSE))),'STB Models Tier 3'!O8&lt;2), 'STB Models Tier 3'!O8*$O$2,"")</f>
        <v/>
      </c>
      <c r="P8" s="14" t="str">
        <f>IF(AND(NOT(ISBLANK('STB Models Tier 3'!P8)),NOT(ISBLANK(VLOOKUP($G8,'Tier 3 Allowances'!$A$2:$AB$6,9,FALSE))),'STB Models Tier 3'!P8&lt;7), 'STB Models Tier 3'!P8*$P$2,"")</f>
        <v/>
      </c>
      <c r="Q8" s="14" t="str">
        <f>IF(AND(NOT(ISBLANK('STB Models Tier 3'!Q8)),OR(ISBLANK('STB Models Tier 3'!T8),'STB Models Tier 3'!T8=0),NOT(ISBLANK(VLOOKUP($G8,'Tier 3 Allowances'!$A$2:$AB$6,10,FALSE))),'STB Models Tier 3'!Q8&lt;2), 'STB Models Tier 3'!Q8*$Q$2,"")</f>
        <v/>
      </c>
      <c r="R8" s="14" t="str">
        <f>IF(AND(NOT(ISBLANK('STB Models Tier 3'!R8)),NOT(ISBLANK(VLOOKUP($G8,'Tier 3 Allowances'!$A$2:$AB$6,11,FALSE))),'STB Models Tier 3'!R8&lt;2), 'STB Models Tier 3'!R8*$R$2,"")</f>
        <v/>
      </c>
      <c r="S8" s="14" t="str">
        <f>IF(AND(NOT(ISBLANK('STB Models Tier 3'!S8)),OR(ISBLANK('STB Models Tier 3'!T8),'STB Models Tier 3'!T8=0),NOT(ISBLANK(VLOOKUP($G8,'Tier 3 Allowances'!$A$2:$AB$6,12,FALSE))),'STB Models Tier 3'!S8&lt;2), 'STB Models Tier 3'!S8*$S$2,"")</f>
        <v/>
      </c>
      <c r="T8" s="14" t="str">
        <f>IF(AND(NOT(ISBLANK('STB Models Tier 3'!T8)),NOT(ISBLANK(VLOOKUP($G8,'Tier 3 Allowances'!$A$2:$AB$6,13,FALSE))),'STB Models Tier 3'!T8&lt;2), 'STB Models Tier 3'!T8*$T$2,"")</f>
        <v/>
      </c>
      <c r="U8" s="14" t="str">
        <f>IF(AND(NOT(ISBLANK('STB Models Tier 3'!U8)),NOT(ISBLANK(VLOOKUP($G8,'Tier 3 Allowances'!$A$2:$AB$6,14,FALSE))),'STB Models Tier 3'!U8&lt;2), 'STB Models Tier 3'!U8*$U$2,"")</f>
        <v/>
      </c>
      <c r="V8" s="14" t="str">
        <f>IF(AND(NOT(ISBLANK('STB Models Tier 3'!V8)),NOT(ISBLANK(VLOOKUP($G8,'Tier 3 Allowances'!$A$2:$AB$6,15,FALSE))),'STB Models Tier 3'!V8&lt;3), 'STB Models Tier 3'!V8*$V$2,"")</f>
        <v/>
      </c>
      <c r="W8" s="14" t="str">
        <f>IF(AND(NOT(ISBLANK('STB Models Tier 3'!W8)),NOT(ISBLANK(VLOOKUP($G8,'Tier 3 Allowances'!$A$2:$AB$6,16,FALSE))),'STB Models Tier 3'!W8&lt;2), 'STB Models Tier 3'!W8*$W$2,"")</f>
        <v/>
      </c>
      <c r="X8" s="14" t="str">
        <f>IF(AND(NOT(ISBLANK('STB Models Tier 3'!X8)),NOT(ISBLANK(VLOOKUP($G8,'Tier 3 Allowances'!$A$2:$AB$6,17,FALSE))),'STB Models Tier 3'!X8&lt;6), 'STB Models Tier 3'!X8*$X$2,"")</f>
        <v/>
      </c>
      <c r="Y8" s="14" t="str">
        <f>IF(AND(NOT(ISBLANK('STB Models Tier 3'!Y8)),NOT(ISBLANK(VLOOKUP($G8,'Tier 3 Allowances'!$A$2:$AB$6,18,FALSE))),'STB Models Tier 3'!Y8&lt;3), 'STB Models Tier 3'!Y8*$Y$2,"")</f>
        <v/>
      </c>
      <c r="Z8" s="14" t="str">
        <f>IF(AND(NOT(ISBLANK('STB Models Tier 3'!Z8)),NOT(ISBLANK(VLOOKUP($G8,'Tier 3 Allowances'!$A$2:$AB$6,19,FALSE))),'STB Models Tier 3'!Z8&lt;3), 'STB Models Tier 3'!Z8*$Z$2,"")</f>
        <v/>
      </c>
      <c r="AA8" s="14" t="str">
        <f>IF(AND(NOT(ISBLANK('STB Models Tier 3'!AA8)),NOT(ISBLANK(VLOOKUP($G8,'Tier 3 Allowances'!$A$2:$AB$6,20,FALSE))),'STB Models Tier 3'!AA8&lt;11), 'STB Models Tier 3'!AA8*$AA$2,"")</f>
        <v/>
      </c>
      <c r="AB8" s="14" t="str">
        <f>IF(AND(NOT(ISBLANK('STB Models Tier 3'!AB8)),NOT(ISBLANK(VLOOKUP($G8,'Tier 3 Allowances'!$A$2:$AB$6,21,FALSE))),'STB Models Tier 3'!AB8&lt;3), 'STB Models Tier 3'!AB8*$AB$2,"")</f>
        <v/>
      </c>
      <c r="AC8" s="14" t="str">
        <f>IF(AND(NOT(ISBLANK('STB Models Tier 3'!AC8)),NOT(ISBLANK(VLOOKUP($G8,'Tier 3 Allowances'!$A$2:$AB$6,22,FALSE))),'STB Models Tier 3'!AC8&lt;3), 'STB Models Tier 3'!AC8*$AC$2,"")</f>
        <v/>
      </c>
      <c r="AD8" s="14" t="str">
        <f>IF(AND(NOT(ISBLANK('STB Models Tier 3'!AD8)),NOT(ISBLANK(VLOOKUP($G8,'Tier 3 Allowances'!$A$2:$AB$6,23,FALSE))),'STB Models Tier 3'!AD8&lt;11), 'STB Models Tier 3'!AD8*$AD$2,"")</f>
        <v/>
      </c>
      <c r="AE8" s="14" t="str">
        <f>IF(AND(NOT(ISBLANK('STB Models Tier 3'!AE8)),NOT(ISBLANK(VLOOKUP($G8,'Tier 3 Allowances'!$A$2:$AB$6,24,FALSE))),'STB Models Tier 3'!AE8&lt;2), 'STB Models Tier 3'!AE8*$AE$2,"")</f>
        <v/>
      </c>
      <c r="AF8" s="14" t="str">
        <f>IF(AND(NOT(ISBLANK('STB Models Tier 3'!AF8)),NOT(ISBLANK(VLOOKUP($G8,'Tier 3 Allowances'!$A$2:$AB$6,25,FALSE))),'STB Models Tier 3'!AF8&lt;2,OR(ISBLANK('STB Models Tier 3'!AE8),'STB Models Tier 3'!AE8=0),OR(ISBLANK('STB Models Tier 3'!$P8),'STB Models Tier 3'!$P8=0)), 'STB Models Tier 3'!AF8*$AF$2,"")</f>
        <v/>
      </c>
      <c r="AG8" s="14" t="str">
        <f>IF(AND(NOT(ISBLANK('STB Models Tier 3'!AG8)),NOT(ISBLANK(VLOOKUP($G8,'Tier 3 Allowances'!$A$2:$AB$6,26,FALSE))),'STB Models Tier 3'!AG8&lt;2), 'STB Models Tier 3'!AG8*$AG$2,"")</f>
        <v/>
      </c>
      <c r="AH8" s="14" t="str">
        <f>IF(AND(NOT(ISBLANK('STB Models Tier 3'!AH8)),NOT(ISBLANK(VLOOKUP($G8,'Tier 3 Allowances'!$A$2:$AB$6,27,FALSE))),'STB Models Tier 3'!AH8&lt;2), 'STB Models Tier 3'!AH8*$AH$2,"")</f>
        <v/>
      </c>
      <c r="AI8" s="14" t="str">
        <f>IF(AND(NOT(ISBLANK('STB Models Tier 3'!AI8)),NOT(ISBLANK(VLOOKUP($G8,'Tier 3 Allowances'!$A$2:$AB$6,28,FALSE))),'STB Models Tier 3'!AI8&lt;2), 'STB Models Tier 3'!AI8*$AI$2,"")</f>
        <v/>
      </c>
      <c r="AJ8" s="56" t="str">
        <f>IF(ISBLANK('STB Models Tier 3'!AJ8),"",'STB Models Tier 3'!AJ8)</f>
        <v/>
      </c>
      <c r="AK8" s="15" t="str">
        <f>IF(ISBLANK('STB Models Tier 3'!AK8),"",'STB Models Tier 3'!AK8)</f>
        <v/>
      </c>
      <c r="AL8" s="15" t="str">
        <f>IF(ISBLANK('STB Models Tier 3'!AL8),"",'STB Models Tier 3'!AL8)</f>
        <v/>
      </c>
      <c r="AM8" s="15" t="str">
        <f>IF(ISBLANK('STB Models Tier 3'!AM8),"",'STB Models Tier 3'!AM8)</f>
        <v/>
      </c>
      <c r="AN8" s="15" t="str">
        <f>IF(ISBLANK('STB Models Tier 3'!AN8),"",'STB Models Tier 3'!AN8)</f>
        <v/>
      </c>
      <c r="AO8" s="15" t="str">
        <f>IF(ISBLANK('STB Models Tier 3'!AO8),"",'STB Models Tier 3'!AO8)</f>
        <v/>
      </c>
      <c r="AP8" s="15" t="str">
        <f>IF(ISBLANK('STB Models Tier 3'!G8),"",IF(ISBLANK('STB Models Tier 3'!H8), 14, 7-(4-$H8)/2))</f>
        <v/>
      </c>
      <c r="AQ8" s="15" t="str">
        <f>IF(ISBLANK('STB Models Tier 3'!G8),"",IF(ISBLANK('STB Models Tier 3'!I8),10,(10-I8)))</f>
        <v/>
      </c>
      <c r="AR8" s="15" t="str">
        <f>IF(ISBLANK('STB Models Tier 3'!G8),"",IF(ISBLANK('STB Models Tier 3'!H8),0,7+(4-H8)/2))</f>
        <v/>
      </c>
      <c r="AS8" s="15" t="str">
        <f>IF(ISBLANK('STB Models Tier 3'!G8),"",'STB Models Tier 3'!I8)</f>
        <v/>
      </c>
      <c r="AT8" s="15" t="str">
        <f>IF(ISBLANK('STB Models Tier 3'!G8),"",(IF(OR(AND(NOT(ISBLANK('STB Models Tier 3'!H8)),ISBLANK('STB Models Tier 3'!AM8)),AND(NOT(ISBLANK('STB Models Tier 3'!I8)),ISBLANK('STB Models Tier 3'!AN8)),ISBLANK('STB Models Tier 3'!AL8)),"Incomplete",0.365*('STB Models Tier 3'!AK8*AP8+'STB Models Tier 3'!AL8*AQ8+'STB Models Tier 3'!AM8*AR8+'STB Models Tier 3'!AN8*AS8))))</f>
        <v/>
      </c>
      <c r="AU8" s="14" t="str">
        <f>IF(ISBLANK('STB Models Tier 3'!G8),"",VLOOKUP(G8,'Tier 3 Allowances'!$A$2:$B$6,2,FALSE)+SUM($J8:$AI8))</f>
        <v/>
      </c>
      <c r="AV8" s="56" t="str">
        <f>IF(ISBLANK('STB Models Tier 3'!G8),"",AU8+'STB Models Tier 3'!AJ8)</f>
        <v/>
      </c>
      <c r="AW8" s="56" t="str">
        <f>IF(ISBLANK('STB Models Tier 3'!AO8),"",IF('STB Models Tier 3'!AO8&gt;'Tier 3 Calculations'!AV8,"No","Yes"))</f>
        <v/>
      </c>
      <c r="AX8" s="79" t="str">
        <f>IF(ISBLANK('STB Models Tier 3'!AT8),"",'STB Models Tier 3'!AT8)</f>
        <v/>
      </c>
    </row>
    <row r="9" spans="1:52" ht="16" x14ac:dyDescent="0.2">
      <c r="A9" s="56" t="str">
        <f>IF(ISBLANK('STB Models Tier 3'!A9),"",'STB Models Tier 3'!A9)</f>
        <v/>
      </c>
      <c r="B9" s="14" t="str">
        <f>IF(ISBLANK('STB Models Tier 3'!B9),"",'STB Models Tier 3'!B9)</f>
        <v/>
      </c>
      <c r="C9" s="14" t="str">
        <f>IF(ISBLANK('STB Models Tier 3'!C9),"",'STB Models Tier 3'!C9)</f>
        <v/>
      </c>
      <c r="D9" s="14" t="str">
        <f>IF(ISBLANK('STB Models Tier 3'!D9),"",'STB Models Tier 3'!D9)</f>
        <v/>
      </c>
      <c r="E9" s="14" t="str">
        <f>IF(ISBLANK('STB Models Tier 3'!E9),"",'STB Models Tier 3'!E9)</f>
        <v/>
      </c>
      <c r="F9" s="14" t="str">
        <f>IF(ISBLANK('STB Models Tier 3'!F9),"",'STB Models Tier 3'!F9)</f>
        <v/>
      </c>
      <c r="G9" s="14" t="str">
        <f>IF(ISBLANK('STB Models Tier 3'!G9),"",'STB Models Tier 3'!G9)</f>
        <v/>
      </c>
      <c r="H9" s="14" t="str">
        <f>IF(ISBLANK('STB Models Tier 3'!H9),"",'STB Models Tier 3'!H9)</f>
        <v/>
      </c>
      <c r="I9" s="14" t="str">
        <f>IF(ISBLANK('STB Models Tier 3'!I9),"",'STB Models Tier 3'!I9)</f>
        <v/>
      </c>
      <c r="J9" s="14" t="str">
        <f>IF(AND(NOT(ISBLANK('STB Models Tier 3'!J9)),NOT(ISBLANK(VLOOKUP($G9,'Tier 3 Allowances'!$A$2:$AB$6,3,FALSE))),'STB Models Tier 3'!J9&lt;2), 'STB Models Tier 3'!J9*$J$2,"")</f>
        <v/>
      </c>
      <c r="K9" s="14" t="str">
        <f>IF(AND(NOT(ISBLANK('STB Models Tier 3'!K9)),NOT(ISBLANK(VLOOKUP($G9,'Tier 3 Allowances'!$A$2:$AB$6,4,FALSE))),'STB Models Tier 3'!K9&lt;3), 'STB Models Tier 3'!K9*$K$2,"")</f>
        <v/>
      </c>
      <c r="L9" s="14" t="str">
        <f>IF(AND(NOT(ISBLANK('STB Models Tier 3'!L9)),NOT(ISBLANK(VLOOKUP($G9,'Tier 3 Allowances'!$A$2:$AB$6,5,FALSE))),'STB Models Tier 3'!L9&lt;2), 'STB Models Tier 3'!L9*$L$2,"")</f>
        <v/>
      </c>
      <c r="M9" s="14" t="str">
        <f>IF(AND(NOT(ISBLANK('STB Models Tier 3'!M9)),NOT(ISBLANK(VLOOKUP($G9,'Tier 3 Allowances'!$A$2:$AB$6,6,FALSE))),'STB Models Tier 3'!M9&lt;3), 'STB Models Tier 3'!M9*$M$2,"")</f>
        <v/>
      </c>
      <c r="N9" s="14" t="str">
        <f>IF(AND(NOT(ISBLANK('STB Models Tier 3'!N9)),OR(ISBLANK('STB Models Tier 3'!O9),'STB Models Tier 3'!O9=0),NOT(ISBLANK(VLOOKUP($G9,'Tier 3 Allowances'!$A$2:$AB$6,7,FALSE))),'STB Models Tier 3'!N9&lt;2), 'STB Models Tier 3'!N9*$N$2,"")</f>
        <v/>
      </c>
      <c r="O9" s="14" t="str">
        <f>IF(AND(NOT(ISBLANK('STB Models Tier 3'!O9)),NOT(ISBLANK(VLOOKUP($G9,'Tier 3 Allowances'!$A$2:$AB$6,8,FALSE))),'STB Models Tier 3'!O9&lt;2), 'STB Models Tier 3'!O9*$O$2,"")</f>
        <v/>
      </c>
      <c r="P9" s="14" t="str">
        <f>IF(AND(NOT(ISBLANK('STB Models Tier 3'!P9)),NOT(ISBLANK(VLOOKUP($G9,'Tier 3 Allowances'!$A$2:$AB$6,9,FALSE))),'STB Models Tier 3'!P9&lt;7), 'STB Models Tier 3'!P9*$P$2,"")</f>
        <v/>
      </c>
      <c r="Q9" s="14" t="str">
        <f>IF(AND(NOT(ISBLANK('STB Models Tier 3'!Q9)),OR(ISBLANK('STB Models Tier 3'!T9),'STB Models Tier 3'!T9=0),NOT(ISBLANK(VLOOKUP($G9,'Tier 3 Allowances'!$A$2:$AB$6,10,FALSE))),'STB Models Tier 3'!Q9&lt;2), 'STB Models Tier 3'!Q9*$Q$2,"")</f>
        <v/>
      </c>
      <c r="R9" s="14" t="str">
        <f>IF(AND(NOT(ISBLANK('STB Models Tier 3'!R9)),NOT(ISBLANK(VLOOKUP($G9,'Tier 3 Allowances'!$A$2:$AB$6,11,FALSE))),'STB Models Tier 3'!R9&lt;2), 'STB Models Tier 3'!R9*$R$2,"")</f>
        <v/>
      </c>
      <c r="S9" s="14" t="str">
        <f>IF(AND(NOT(ISBLANK('STB Models Tier 3'!S9)),OR(ISBLANK('STB Models Tier 3'!T9),'STB Models Tier 3'!T9=0),NOT(ISBLANK(VLOOKUP($G9,'Tier 3 Allowances'!$A$2:$AB$6,12,FALSE))),'STB Models Tier 3'!S9&lt;2), 'STB Models Tier 3'!S9*$S$2,"")</f>
        <v/>
      </c>
      <c r="T9" s="14" t="str">
        <f>IF(AND(NOT(ISBLANK('STB Models Tier 3'!T9)),NOT(ISBLANK(VLOOKUP($G9,'Tier 3 Allowances'!$A$2:$AB$6,13,FALSE))),'STB Models Tier 3'!T9&lt;2), 'STB Models Tier 3'!T9*$T$2,"")</f>
        <v/>
      </c>
      <c r="U9" s="14" t="str">
        <f>IF(AND(NOT(ISBLANK('STB Models Tier 3'!U9)),NOT(ISBLANK(VLOOKUP($G9,'Tier 3 Allowances'!$A$2:$AB$6,14,FALSE))),'STB Models Tier 3'!U9&lt;2), 'STB Models Tier 3'!U9*$U$2,"")</f>
        <v/>
      </c>
      <c r="V9" s="14" t="str">
        <f>IF(AND(NOT(ISBLANK('STB Models Tier 3'!V9)),NOT(ISBLANK(VLOOKUP($G9,'Tier 3 Allowances'!$A$2:$AB$6,15,FALSE))),'STB Models Tier 3'!V9&lt;3), 'STB Models Tier 3'!V9*$V$2,"")</f>
        <v/>
      </c>
      <c r="W9" s="14" t="str">
        <f>IF(AND(NOT(ISBLANK('STB Models Tier 3'!W9)),NOT(ISBLANK(VLOOKUP($G9,'Tier 3 Allowances'!$A$2:$AB$6,16,FALSE))),'STB Models Tier 3'!W9&lt;2), 'STB Models Tier 3'!W9*$W$2,"")</f>
        <v/>
      </c>
      <c r="X9" s="14" t="str">
        <f>IF(AND(NOT(ISBLANK('STB Models Tier 3'!X9)),NOT(ISBLANK(VLOOKUP($G9,'Tier 3 Allowances'!$A$2:$AB$6,17,FALSE))),'STB Models Tier 3'!X9&lt;6), 'STB Models Tier 3'!X9*$X$2,"")</f>
        <v/>
      </c>
      <c r="Y9" s="14" t="str">
        <f>IF(AND(NOT(ISBLANK('STB Models Tier 3'!Y9)),NOT(ISBLANK(VLOOKUP($G9,'Tier 3 Allowances'!$A$2:$AB$6,18,FALSE))),'STB Models Tier 3'!Y9&lt;3), 'STB Models Tier 3'!Y9*$Y$2,"")</f>
        <v/>
      </c>
      <c r="Z9" s="14" t="str">
        <f>IF(AND(NOT(ISBLANK('STB Models Tier 3'!Z9)),NOT(ISBLANK(VLOOKUP($G9,'Tier 3 Allowances'!$A$2:$AB$6,19,FALSE))),'STB Models Tier 3'!Z9&lt;3), 'STB Models Tier 3'!Z9*$Z$2,"")</f>
        <v/>
      </c>
      <c r="AA9" s="14" t="str">
        <f>IF(AND(NOT(ISBLANK('STB Models Tier 3'!AA9)),NOT(ISBLANK(VLOOKUP($G9,'Tier 3 Allowances'!$A$2:$AB$6,20,FALSE))),'STB Models Tier 3'!AA9&lt;11), 'STB Models Tier 3'!AA9*$AA$2,"")</f>
        <v/>
      </c>
      <c r="AB9" s="14" t="str">
        <f>IF(AND(NOT(ISBLANK('STB Models Tier 3'!AB9)),NOT(ISBLANK(VLOOKUP($G9,'Tier 3 Allowances'!$A$2:$AB$6,21,FALSE))),'STB Models Tier 3'!AB9&lt;3), 'STB Models Tier 3'!AB9*$AB$2,"")</f>
        <v/>
      </c>
      <c r="AC9" s="14" t="str">
        <f>IF(AND(NOT(ISBLANK('STB Models Tier 3'!AC9)),NOT(ISBLANK(VLOOKUP($G9,'Tier 3 Allowances'!$A$2:$AB$6,22,FALSE))),'STB Models Tier 3'!AC9&lt;3), 'STB Models Tier 3'!AC9*$AC$2,"")</f>
        <v/>
      </c>
      <c r="AD9" s="14" t="str">
        <f>IF(AND(NOT(ISBLANK('STB Models Tier 3'!AD9)),NOT(ISBLANK(VLOOKUP($G9,'Tier 3 Allowances'!$A$2:$AB$6,23,FALSE))),'STB Models Tier 3'!AD9&lt;11), 'STB Models Tier 3'!AD9*$AD$2,"")</f>
        <v/>
      </c>
      <c r="AE9" s="14" t="str">
        <f>IF(AND(NOT(ISBLANK('STB Models Tier 3'!AE9)),NOT(ISBLANK(VLOOKUP($G9,'Tier 3 Allowances'!$A$2:$AB$6,24,FALSE))),'STB Models Tier 3'!AE9&lt;2), 'STB Models Tier 3'!AE9*$AE$2,"")</f>
        <v/>
      </c>
      <c r="AF9" s="14" t="str">
        <f>IF(AND(NOT(ISBLANK('STB Models Tier 3'!AF9)),NOT(ISBLANK(VLOOKUP($G9,'Tier 3 Allowances'!$A$2:$AB$6,25,FALSE))),'STB Models Tier 3'!AF9&lt;2,OR(ISBLANK('STB Models Tier 3'!AE9),'STB Models Tier 3'!AE9=0),OR(ISBLANK('STB Models Tier 3'!$P9),'STB Models Tier 3'!$P9=0)), 'STB Models Tier 3'!AF9*$AF$2,"")</f>
        <v/>
      </c>
      <c r="AG9" s="14" t="str">
        <f>IF(AND(NOT(ISBLANK('STB Models Tier 3'!AG9)),NOT(ISBLANK(VLOOKUP($G9,'Tier 3 Allowances'!$A$2:$AB$6,26,FALSE))),'STB Models Tier 3'!AG9&lt;2), 'STB Models Tier 3'!AG9*$AG$2,"")</f>
        <v/>
      </c>
      <c r="AH9" s="14" t="str">
        <f>IF(AND(NOT(ISBLANK('STB Models Tier 3'!AH9)),NOT(ISBLANK(VLOOKUP($G9,'Tier 3 Allowances'!$A$2:$AB$6,27,FALSE))),'STB Models Tier 3'!AH9&lt;2), 'STB Models Tier 3'!AH9*$AH$2,"")</f>
        <v/>
      </c>
      <c r="AI9" s="14" t="str">
        <f>IF(AND(NOT(ISBLANK('STB Models Tier 3'!AI9)),NOT(ISBLANK(VLOOKUP($G9,'Tier 3 Allowances'!$A$2:$AB$6,28,FALSE))),'STB Models Tier 3'!AI9&lt;2), 'STB Models Tier 3'!AI9*$AI$2,"")</f>
        <v/>
      </c>
      <c r="AJ9" s="56" t="str">
        <f>IF(ISBLANK('STB Models Tier 3'!AJ9),"",'STB Models Tier 3'!AJ9)</f>
        <v/>
      </c>
      <c r="AK9" s="15" t="str">
        <f>IF(ISBLANK('STB Models Tier 3'!AK9),"",'STB Models Tier 3'!AK9)</f>
        <v/>
      </c>
      <c r="AL9" s="15" t="str">
        <f>IF(ISBLANK('STB Models Tier 3'!AL9),"",'STB Models Tier 3'!AL9)</f>
        <v/>
      </c>
      <c r="AM9" s="15" t="str">
        <f>IF(ISBLANK('STB Models Tier 3'!AM9),"",'STB Models Tier 3'!AM9)</f>
        <v/>
      </c>
      <c r="AN9" s="15" t="str">
        <f>IF(ISBLANK('STB Models Tier 3'!AN9),"",'STB Models Tier 3'!AN9)</f>
        <v/>
      </c>
      <c r="AO9" s="15" t="str">
        <f>IF(ISBLANK('STB Models Tier 3'!AO9),"",'STB Models Tier 3'!AO9)</f>
        <v/>
      </c>
      <c r="AP9" s="15" t="str">
        <f>IF(ISBLANK('STB Models Tier 3'!G9),"",IF(ISBLANK('STB Models Tier 3'!H9), 14, 7-(4-$H9)/2))</f>
        <v/>
      </c>
      <c r="AQ9" s="15" t="str">
        <f>IF(ISBLANK('STB Models Tier 3'!G9),"",IF(ISBLANK('STB Models Tier 3'!I9),10,(10-I9)))</f>
        <v/>
      </c>
      <c r="AR9" s="15" t="str">
        <f>IF(ISBLANK('STB Models Tier 3'!G9),"",IF(ISBLANK('STB Models Tier 3'!H9),0,7+(4-H9)/2))</f>
        <v/>
      </c>
      <c r="AS9" s="15" t="str">
        <f>IF(ISBLANK('STB Models Tier 3'!G9),"",'STB Models Tier 3'!I9)</f>
        <v/>
      </c>
      <c r="AT9" s="15" t="str">
        <f>IF(ISBLANK('STB Models Tier 3'!G9),"",(IF(OR(AND(NOT(ISBLANK('STB Models Tier 3'!H9)),ISBLANK('STB Models Tier 3'!AM9)),AND(NOT(ISBLANK('STB Models Tier 3'!I9)),ISBLANK('STB Models Tier 3'!AN9)),ISBLANK('STB Models Tier 3'!AL9)),"Incomplete",0.365*('STB Models Tier 3'!AK9*AP9+'STB Models Tier 3'!AL9*AQ9+'STB Models Tier 3'!AM9*AR9+'STB Models Tier 3'!AN9*AS9))))</f>
        <v/>
      </c>
      <c r="AU9" s="14" t="str">
        <f>IF(ISBLANK('STB Models Tier 3'!G9),"",VLOOKUP(G9,'Tier 3 Allowances'!$A$2:$B$6,2,FALSE)+SUM($J9:$AI9))</f>
        <v/>
      </c>
      <c r="AV9" s="56" t="str">
        <f>IF(ISBLANK('STB Models Tier 3'!G9),"",AU9+'STB Models Tier 3'!AJ9)</f>
        <v/>
      </c>
      <c r="AW9" s="56" t="str">
        <f>IF(ISBLANK('STB Models Tier 3'!AO9),"",IF('STB Models Tier 3'!AO9&gt;'Tier 3 Calculations'!AV9,"No","Yes"))</f>
        <v/>
      </c>
      <c r="AX9" s="79" t="str">
        <f>IF(ISBLANK('STB Models Tier 3'!AT9),"",'STB Models Tier 3'!AT9)</f>
        <v/>
      </c>
    </row>
    <row r="10" spans="1:52" ht="16" x14ac:dyDescent="0.2">
      <c r="A10" s="56" t="str">
        <f>IF(ISBLANK('STB Models Tier 3'!A10),"",'STB Models Tier 3'!A10)</f>
        <v/>
      </c>
      <c r="B10" s="14" t="str">
        <f>IF(ISBLANK('STB Models Tier 3'!B10),"",'STB Models Tier 3'!B10)</f>
        <v/>
      </c>
      <c r="C10" s="14" t="str">
        <f>IF(ISBLANK('STB Models Tier 3'!C10),"",'STB Models Tier 3'!C10)</f>
        <v/>
      </c>
      <c r="D10" s="14" t="str">
        <f>IF(ISBLANK('STB Models Tier 3'!D10),"",'STB Models Tier 3'!D10)</f>
        <v/>
      </c>
      <c r="E10" s="14" t="str">
        <f>IF(ISBLANK('STB Models Tier 3'!E10),"",'STB Models Tier 3'!E10)</f>
        <v/>
      </c>
      <c r="F10" s="14" t="str">
        <f>IF(ISBLANK('STB Models Tier 3'!F10),"",'STB Models Tier 3'!F10)</f>
        <v/>
      </c>
      <c r="G10" s="14" t="str">
        <f>IF(ISBLANK('STB Models Tier 3'!G10),"",'STB Models Tier 3'!G10)</f>
        <v/>
      </c>
      <c r="H10" s="14" t="str">
        <f>IF(ISBLANK('STB Models Tier 3'!H10),"",'STB Models Tier 3'!H10)</f>
        <v/>
      </c>
      <c r="I10" s="14" t="str">
        <f>IF(ISBLANK('STB Models Tier 3'!I10),"",'STB Models Tier 3'!I10)</f>
        <v/>
      </c>
      <c r="J10" s="14" t="str">
        <f>IF(AND(NOT(ISBLANK('STB Models Tier 3'!J10)),NOT(ISBLANK(VLOOKUP($G10,'Tier 3 Allowances'!$A$2:$AB$6,3,FALSE))),'STB Models Tier 3'!J10&lt;2), 'STB Models Tier 3'!J10*$J$2,"")</f>
        <v/>
      </c>
      <c r="K10" s="14" t="str">
        <f>IF(AND(NOT(ISBLANK('STB Models Tier 3'!K10)),NOT(ISBLANK(VLOOKUP($G10,'Tier 3 Allowances'!$A$2:$AB$6,4,FALSE))),'STB Models Tier 3'!K10&lt;3), 'STB Models Tier 3'!K10*$K$2,"")</f>
        <v/>
      </c>
      <c r="L10" s="14" t="str">
        <f>IF(AND(NOT(ISBLANK('STB Models Tier 3'!L10)),NOT(ISBLANK(VLOOKUP($G10,'Tier 3 Allowances'!$A$2:$AB$6,5,FALSE))),'STB Models Tier 3'!L10&lt;2), 'STB Models Tier 3'!L10*$L$2,"")</f>
        <v/>
      </c>
      <c r="M10" s="14" t="str">
        <f>IF(AND(NOT(ISBLANK('STB Models Tier 3'!M10)),NOT(ISBLANK(VLOOKUP($G10,'Tier 3 Allowances'!$A$2:$AB$6,6,FALSE))),'STB Models Tier 3'!M10&lt;3), 'STB Models Tier 3'!M10*$M$2,"")</f>
        <v/>
      </c>
      <c r="N10" s="14" t="str">
        <f>IF(AND(NOT(ISBLANK('STB Models Tier 3'!N10)),OR(ISBLANK('STB Models Tier 3'!O10),'STB Models Tier 3'!O10=0),NOT(ISBLANK(VLOOKUP($G10,'Tier 3 Allowances'!$A$2:$AB$6,7,FALSE))),'STB Models Tier 3'!N10&lt;2), 'STB Models Tier 3'!N10*$N$2,"")</f>
        <v/>
      </c>
      <c r="O10" s="14" t="str">
        <f>IF(AND(NOT(ISBLANK('STB Models Tier 3'!O10)),NOT(ISBLANK(VLOOKUP($G10,'Tier 3 Allowances'!$A$2:$AB$6,8,FALSE))),'STB Models Tier 3'!O10&lt;2), 'STB Models Tier 3'!O10*$O$2,"")</f>
        <v/>
      </c>
      <c r="P10" s="14" t="str">
        <f>IF(AND(NOT(ISBLANK('STB Models Tier 3'!P10)),NOT(ISBLANK(VLOOKUP($G10,'Tier 3 Allowances'!$A$2:$AB$6,9,FALSE))),'STB Models Tier 3'!P10&lt;7), 'STB Models Tier 3'!P10*$P$2,"")</f>
        <v/>
      </c>
      <c r="Q10" s="14" t="str">
        <f>IF(AND(NOT(ISBLANK('STB Models Tier 3'!Q10)),OR(ISBLANK('STB Models Tier 3'!T10),'STB Models Tier 3'!T10=0),NOT(ISBLANK(VLOOKUP($G10,'Tier 3 Allowances'!$A$2:$AB$6,10,FALSE))),'STB Models Tier 3'!Q10&lt;2), 'STB Models Tier 3'!Q10*$Q$2,"")</f>
        <v/>
      </c>
      <c r="R10" s="14" t="str">
        <f>IF(AND(NOT(ISBLANK('STB Models Tier 3'!R10)),NOT(ISBLANK(VLOOKUP($G10,'Tier 3 Allowances'!$A$2:$AB$6,11,FALSE))),'STB Models Tier 3'!R10&lt;2), 'STB Models Tier 3'!R10*$R$2,"")</f>
        <v/>
      </c>
      <c r="S10" s="14" t="str">
        <f>IF(AND(NOT(ISBLANK('STB Models Tier 3'!S10)),OR(ISBLANK('STB Models Tier 3'!T10),'STB Models Tier 3'!T10=0),NOT(ISBLANK(VLOOKUP($G10,'Tier 3 Allowances'!$A$2:$AB$6,12,FALSE))),'STB Models Tier 3'!S10&lt;2), 'STB Models Tier 3'!S10*$S$2,"")</f>
        <v/>
      </c>
      <c r="T10" s="14" t="str">
        <f>IF(AND(NOT(ISBLANK('STB Models Tier 3'!T10)),NOT(ISBLANK(VLOOKUP($G10,'Tier 3 Allowances'!$A$2:$AB$6,13,FALSE))),'STB Models Tier 3'!T10&lt;2), 'STB Models Tier 3'!T10*$T$2,"")</f>
        <v/>
      </c>
      <c r="U10" s="14" t="str">
        <f>IF(AND(NOT(ISBLANK('STB Models Tier 3'!U10)),NOT(ISBLANK(VLOOKUP($G10,'Tier 3 Allowances'!$A$2:$AB$6,14,FALSE))),'STB Models Tier 3'!U10&lt;2), 'STB Models Tier 3'!U10*$U$2,"")</f>
        <v/>
      </c>
      <c r="V10" s="14" t="str">
        <f>IF(AND(NOT(ISBLANK('STB Models Tier 3'!V10)),NOT(ISBLANK(VLOOKUP($G10,'Tier 3 Allowances'!$A$2:$AB$6,15,FALSE))),'STB Models Tier 3'!V10&lt;3), 'STB Models Tier 3'!V10*$V$2,"")</f>
        <v/>
      </c>
      <c r="W10" s="14" t="str">
        <f>IF(AND(NOT(ISBLANK('STB Models Tier 3'!W10)),NOT(ISBLANK(VLOOKUP($G10,'Tier 3 Allowances'!$A$2:$AB$6,16,FALSE))),'STB Models Tier 3'!W10&lt;2), 'STB Models Tier 3'!W10*$W$2,"")</f>
        <v/>
      </c>
      <c r="X10" s="14" t="str">
        <f>IF(AND(NOT(ISBLANK('STB Models Tier 3'!X10)),NOT(ISBLANK(VLOOKUP($G10,'Tier 3 Allowances'!$A$2:$AB$6,17,FALSE))),'STB Models Tier 3'!X10&lt;6), 'STB Models Tier 3'!X10*$X$2,"")</f>
        <v/>
      </c>
      <c r="Y10" s="14" t="str">
        <f>IF(AND(NOT(ISBLANK('STB Models Tier 3'!Y10)),NOT(ISBLANK(VLOOKUP($G10,'Tier 3 Allowances'!$A$2:$AB$6,18,FALSE))),'STB Models Tier 3'!Y10&lt;3), 'STB Models Tier 3'!Y10*$Y$2,"")</f>
        <v/>
      </c>
      <c r="Z10" s="14" t="str">
        <f>IF(AND(NOT(ISBLANK('STB Models Tier 3'!Z10)),NOT(ISBLANK(VLOOKUP($G10,'Tier 3 Allowances'!$A$2:$AB$6,19,FALSE))),'STB Models Tier 3'!Z10&lt;3), 'STB Models Tier 3'!Z10*$Z$2,"")</f>
        <v/>
      </c>
      <c r="AA10" s="14" t="str">
        <f>IF(AND(NOT(ISBLANK('STB Models Tier 3'!AA10)),NOT(ISBLANK(VLOOKUP($G10,'Tier 3 Allowances'!$A$2:$AB$6,20,FALSE))),'STB Models Tier 3'!AA10&lt;11), 'STB Models Tier 3'!AA10*$AA$2,"")</f>
        <v/>
      </c>
      <c r="AB10" s="14" t="str">
        <f>IF(AND(NOT(ISBLANK('STB Models Tier 3'!AB10)),NOT(ISBLANK(VLOOKUP($G10,'Tier 3 Allowances'!$A$2:$AB$6,21,FALSE))),'STB Models Tier 3'!AB10&lt;3), 'STB Models Tier 3'!AB10*$AB$2,"")</f>
        <v/>
      </c>
      <c r="AC10" s="14" t="str">
        <f>IF(AND(NOT(ISBLANK('STB Models Tier 3'!AC10)),NOT(ISBLANK(VLOOKUP($G10,'Tier 3 Allowances'!$A$2:$AB$6,22,FALSE))),'STB Models Tier 3'!AC10&lt;3), 'STB Models Tier 3'!AC10*$AC$2,"")</f>
        <v/>
      </c>
      <c r="AD10" s="14" t="str">
        <f>IF(AND(NOT(ISBLANK('STB Models Tier 3'!AD10)),NOT(ISBLANK(VLOOKUP($G10,'Tier 3 Allowances'!$A$2:$AB$6,23,FALSE))),'STB Models Tier 3'!AD10&lt;11), 'STB Models Tier 3'!AD10*$AD$2,"")</f>
        <v/>
      </c>
      <c r="AE10" s="14" t="str">
        <f>IF(AND(NOT(ISBLANK('STB Models Tier 3'!AE10)),NOT(ISBLANK(VLOOKUP($G10,'Tier 3 Allowances'!$A$2:$AB$6,24,FALSE))),'STB Models Tier 3'!AE10&lt;2), 'STB Models Tier 3'!AE10*$AE$2,"")</f>
        <v/>
      </c>
      <c r="AF10" s="14" t="str">
        <f>IF(AND(NOT(ISBLANK('STB Models Tier 3'!AF10)),NOT(ISBLANK(VLOOKUP($G10,'Tier 3 Allowances'!$A$2:$AB$6,25,FALSE))),'STB Models Tier 3'!AF10&lt;2,OR(ISBLANK('STB Models Tier 3'!AE10),'STB Models Tier 3'!AE10=0),OR(ISBLANK('STB Models Tier 3'!$P10),'STB Models Tier 3'!$P10=0)), 'STB Models Tier 3'!AF10*$AF$2,"")</f>
        <v/>
      </c>
      <c r="AG10" s="14" t="str">
        <f>IF(AND(NOT(ISBLANK('STB Models Tier 3'!AG10)),NOT(ISBLANK(VLOOKUP($G10,'Tier 3 Allowances'!$A$2:$AB$6,26,FALSE))),'STB Models Tier 3'!AG10&lt;2), 'STB Models Tier 3'!AG10*$AG$2,"")</f>
        <v/>
      </c>
      <c r="AH10" s="14" t="str">
        <f>IF(AND(NOT(ISBLANK('STB Models Tier 3'!AH10)),NOT(ISBLANK(VLOOKUP($G10,'Tier 3 Allowances'!$A$2:$AB$6,27,FALSE))),'STB Models Tier 3'!AH10&lt;2), 'STB Models Tier 3'!AH10*$AH$2,"")</f>
        <v/>
      </c>
      <c r="AI10" s="14" t="str">
        <f>IF(AND(NOT(ISBLANK('STB Models Tier 3'!AI10)),NOT(ISBLANK(VLOOKUP($G10,'Tier 3 Allowances'!$A$2:$AB$6,28,FALSE))),'STB Models Tier 3'!AI10&lt;2), 'STB Models Tier 3'!AI10*$AI$2,"")</f>
        <v/>
      </c>
      <c r="AJ10" s="56" t="str">
        <f>IF(ISBLANK('STB Models Tier 3'!AJ10),"",'STB Models Tier 3'!AJ10)</f>
        <v/>
      </c>
      <c r="AK10" s="15" t="str">
        <f>IF(ISBLANK('STB Models Tier 3'!AK10),"",'STB Models Tier 3'!AK10)</f>
        <v/>
      </c>
      <c r="AL10" s="15" t="str">
        <f>IF(ISBLANK('STB Models Tier 3'!AL10),"",'STB Models Tier 3'!AL10)</f>
        <v/>
      </c>
      <c r="AM10" s="15" t="str">
        <f>IF(ISBLANK('STB Models Tier 3'!AM10),"",'STB Models Tier 3'!AM10)</f>
        <v/>
      </c>
      <c r="AN10" s="15" t="str">
        <f>IF(ISBLANK('STB Models Tier 3'!AN10),"",'STB Models Tier 3'!AN10)</f>
        <v/>
      </c>
      <c r="AO10" s="15" t="str">
        <f>IF(ISBLANK('STB Models Tier 3'!AO10),"",'STB Models Tier 3'!AO10)</f>
        <v/>
      </c>
      <c r="AP10" s="15" t="str">
        <f>IF(ISBLANK('STB Models Tier 3'!G10),"",IF(ISBLANK('STB Models Tier 3'!H10), 14, 7-(4-$H10)/2))</f>
        <v/>
      </c>
      <c r="AQ10" s="15" t="str">
        <f>IF(ISBLANK('STB Models Tier 3'!G10),"",IF(ISBLANK('STB Models Tier 3'!I10),10,(10-I10)))</f>
        <v/>
      </c>
      <c r="AR10" s="15" t="str">
        <f>IF(ISBLANK('STB Models Tier 3'!G10),"",IF(ISBLANK('STB Models Tier 3'!H10),0,7+(4-H10)/2))</f>
        <v/>
      </c>
      <c r="AS10" s="15" t="str">
        <f>IF(ISBLANK('STB Models Tier 3'!G10),"",'STB Models Tier 3'!I10)</f>
        <v/>
      </c>
      <c r="AT10" s="15" t="str">
        <f>IF(ISBLANK('STB Models Tier 3'!G10),"",(IF(OR(AND(NOT(ISBLANK('STB Models Tier 3'!H10)),ISBLANK('STB Models Tier 3'!AM10)),AND(NOT(ISBLANK('STB Models Tier 3'!I10)),ISBLANK('STB Models Tier 3'!AN10)),ISBLANK('STB Models Tier 3'!AL10)),"Incomplete",0.365*('STB Models Tier 3'!AK10*AP10+'STB Models Tier 3'!AL10*AQ10+'STB Models Tier 3'!AM10*AR10+'STB Models Tier 3'!AN10*AS10))))</f>
        <v/>
      </c>
      <c r="AU10" s="14" t="str">
        <f>IF(ISBLANK('STB Models Tier 3'!G10),"",VLOOKUP(G10,'Tier 3 Allowances'!$A$2:$B$6,2,FALSE)+SUM($J10:$AI10))</f>
        <v/>
      </c>
      <c r="AV10" s="56" t="str">
        <f>IF(ISBLANK('STB Models Tier 3'!G10),"",AU10+'STB Models Tier 3'!AJ10)</f>
        <v/>
      </c>
      <c r="AW10" s="56" t="str">
        <f>IF(ISBLANK('STB Models Tier 3'!AO10),"",IF('STB Models Tier 3'!AO10&gt;'Tier 3 Calculations'!AV10,"No","Yes"))</f>
        <v/>
      </c>
      <c r="AX10" s="79" t="str">
        <f>IF(ISBLANK('STB Models Tier 3'!AT10),"",'STB Models Tier 3'!AT10)</f>
        <v/>
      </c>
    </row>
    <row r="11" spans="1:52" ht="16" x14ac:dyDescent="0.2">
      <c r="A11" s="56" t="str">
        <f>IF(ISBLANK('STB Models Tier 3'!A11),"",'STB Models Tier 3'!A11)</f>
        <v/>
      </c>
      <c r="B11" s="14" t="str">
        <f>IF(ISBLANK('STB Models Tier 3'!B11),"",'STB Models Tier 3'!B11)</f>
        <v/>
      </c>
      <c r="C11" s="14" t="str">
        <f>IF(ISBLANK('STB Models Tier 3'!C11),"",'STB Models Tier 3'!C11)</f>
        <v/>
      </c>
      <c r="D11" s="14" t="str">
        <f>IF(ISBLANK('STB Models Tier 3'!D11),"",'STB Models Tier 3'!D11)</f>
        <v/>
      </c>
      <c r="E11" s="14" t="str">
        <f>IF(ISBLANK('STB Models Tier 3'!E11),"",'STB Models Tier 3'!E11)</f>
        <v/>
      </c>
      <c r="F11" s="14" t="str">
        <f>IF(ISBLANK('STB Models Tier 3'!F11),"",'STB Models Tier 3'!F11)</f>
        <v/>
      </c>
      <c r="G11" s="14" t="str">
        <f>IF(ISBLANK('STB Models Tier 3'!G11),"",'STB Models Tier 3'!G11)</f>
        <v/>
      </c>
      <c r="H11" s="14" t="str">
        <f>IF(ISBLANK('STB Models Tier 3'!H11),"",'STB Models Tier 3'!H11)</f>
        <v/>
      </c>
      <c r="I11" s="14" t="str">
        <f>IF(ISBLANK('STB Models Tier 3'!I11),"",'STB Models Tier 3'!I11)</f>
        <v/>
      </c>
      <c r="J11" s="14" t="str">
        <f>IF(AND(NOT(ISBLANK('STB Models Tier 3'!J11)),NOT(ISBLANK(VLOOKUP($G11,'Tier 3 Allowances'!$A$2:$AB$6,3,FALSE))),'STB Models Tier 3'!J11&lt;2), 'STB Models Tier 3'!J11*$J$2,"")</f>
        <v/>
      </c>
      <c r="K11" s="14" t="str">
        <f>IF(AND(NOT(ISBLANK('STB Models Tier 3'!K11)),NOT(ISBLANK(VLOOKUP($G11,'Tier 3 Allowances'!$A$2:$AB$6,4,FALSE))),'STB Models Tier 3'!K11&lt;3), 'STB Models Tier 3'!K11*$K$2,"")</f>
        <v/>
      </c>
      <c r="L11" s="14" t="str">
        <f>IF(AND(NOT(ISBLANK('STB Models Tier 3'!L11)),NOT(ISBLANK(VLOOKUP($G11,'Tier 3 Allowances'!$A$2:$AB$6,5,FALSE))),'STB Models Tier 3'!L11&lt;2), 'STB Models Tier 3'!L11*$L$2,"")</f>
        <v/>
      </c>
      <c r="M11" s="14" t="str">
        <f>IF(AND(NOT(ISBLANK('STB Models Tier 3'!M11)),NOT(ISBLANK(VLOOKUP($G11,'Tier 3 Allowances'!$A$2:$AB$6,6,FALSE))),'STB Models Tier 3'!M11&lt;3), 'STB Models Tier 3'!M11*$M$2,"")</f>
        <v/>
      </c>
      <c r="N11" s="14" t="str">
        <f>IF(AND(NOT(ISBLANK('STB Models Tier 3'!N11)),OR(ISBLANK('STB Models Tier 3'!O11),'STB Models Tier 3'!O11=0),NOT(ISBLANK(VLOOKUP($G11,'Tier 3 Allowances'!$A$2:$AB$6,7,FALSE))),'STB Models Tier 3'!N11&lt;2), 'STB Models Tier 3'!N11*$N$2,"")</f>
        <v/>
      </c>
      <c r="O11" s="14" t="str">
        <f>IF(AND(NOT(ISBLANK('STB Models Tier 3'!O11)),NOT(ISBLANK(VLOOKUP($G11,'Tier 3 Allowances'!$A$2:$AB$6,8,FALSE))),'STB Models Tier 3'!O11&lt;2), 'STB Models Tier 3'!O11*$O$2,"")</f>
        <v/>
      </c>
      <c r="P11" s="14" t="str">
        <f>IF(AND(NOT(ISBLANK('STB Models Tier 3'!P11)),NOT(ISBLANK(VLOOKUP($G11,'Tier 3 Allowances'!$A$2:$AB$6,9,FALSE))),'STB Models Tier 3'!P11&lt;7), 'STB Models Tier 3'!P11*$P$2,"")</f>
        <v/>
      </c>
      <c r="Q11" s="14" t="str">
        <f>IF(AND(NOT(ISBLANK('STB Models Tier 3'!Q11)),OR(ISBLANK('STB Models Tier 3'!T11),'STB Models Tier 3'!T11=0),NOT(ISBLANK(VLOOKUP($G11,'Tier 3 Allowances'!$A$2:$AB$6,10,FALSE))),'STB Models Tier 3'!Q11&lt;2), 'STB Models Tier 3'!Q11*$Q$2,"")</f>
        <v/>
      </c>
      <c r="R11" s="14" t="str">
        <f>IF(AND(NOT(ISBLANK('STB Models Tier 3'!R11)),NOT(ISBLANK(VLOOKUP($G11,'Tier 3 Allowances'!$A$2:$AB$6,11,FALSE))),'STB Models Tier 3'!R11&lt;2), 'STB Models Tier 3'!R11*$R$2,"")</f>
        <v/>
      </c>
      <c r="S11" s="14" t="str">
        <f>IF(AND(NOT(ISBLANK('STB Models Tier 3'!S11)),OR(ISBLANK('STB Models Tier 3'!T11),'STB Models Tier 3'!T11=0),NOT(ISBLANK(VLOOKUP($G11,'Tier 3 Allowances'!$A$2:$AB$6,12,FALSE))),'STB Models Tier 3'!S11&lt;2), 'STB Models Tier 3'!S11*$S$2,"")</f>
        <v/>
      </c>
      <c r="T11" s="14" t="str">
        <f>IF(AND(NOT(ISBLANK('STB Models Tier 3'!T11)),NOT(ISBLANK(VLOOKUP($G11,'Tier 3 Allowances'!$A$2:$AB$6,13,FALSE))),'STB Models Tier 3'!T11&lt;2), 'STB Models Tier 3'!T11*$T$2,"")</f>
        <v/>
      </c>
      <c r="U11" s="14" t="str">
        <f>IF(AND(NOT(ISBLANK('STB Models Tier 3'!U11)),NOT(ISBLANK(VLOOKUP($G11,'Tier 3 Allowances'!$A$2:$AB$6,14,FALSE))),'STB Models Tier 3'!U11&lt;2), 'STB Models Tier 3'!U11*$U$2,"")</f>
        <v/>
      </c>
      <c r="V11" s="14" t="str">
        <f>IF(AND(NOT(ISBLANK('STB Models Tier 3'!V11)),NOT(ISBLANK(VLOOKUP($G11,'Tier 3 Allowances'!$A$2:$AB$6,15,FALSE))),'STB Models Tier 3'!V11&lt;3), 'STB Models Tier 3'!V11*$V$2,"")</f>
        <v/>
      </c>
      <c r="W11" s="14" t="str">
        <f>IF(AND(NOT(ISBLANK('STB Models Tier 3'!W11)),NOT(ISBLANK(VLOOKUP($G11,'Tier 3 Allowances'!$A$2:$AB$6,16,FALSE))),'STB Models Tier 3'!W11&lt;2), 'STB Models Tier 3'!W11*$W$2,"")</f>
        <v/>
      </c>
      <c r="X11" s="14" t="str">
        <f>IF(AND(NOT(ISBLANK('STB Models Tier 3'!X11)),NOT(ISBLANK(VLOOKUP($G11,'Tier 3 Allowances'!$A$2:$AB$6,17,FALSE))),'STB Models Tier 3'!X11&lt;6), 'STB Models Tier 3'!X11*$X$2,"")</f>
        <v/>
      </c>
      <c r="Y11" s="14" t="str">
        <f>IF(AND(NOT(ISBLANK('STB Models Tier 3'!Y11)),NOT(ISBLANK(VLOOKUP($G11,'Tier 3 Allowances'!$A$2:$AB$6,18,FALSE))),'STB Models Tier 3'!Y11&lt;3), 'STB Models Tier 3'!Y11*$Y$2,"")</f>
        <v/>
      </c>
      <c r="Z11" s="14" t="str">
        <f>IF(AND(NOT(ISBLANK('STB Models Tier 3'!Z11)),NOT(ISBLANK(VLOOKUP($G11,'Tier 3 Allowances'!$A$2:$AB$6,19,FALSE))),'STB Models Tier 3'!Z11&lt;3), 'STB Models Tier 3'!Z11*$Z$2,"")</f>
        <v/>
      </c>
      <c r="AA11" s="14" t="str">
        <f>IF(AND(NOT(ISBLANK('STB Models Tier 3'!AA11)),NOT(ISBLANK(VLOOKUP($G11,'Tier 3 Allowances'!$A$2:$AB$6,20,FALSE))),'STB Models Tier 3'!AA11&lt;11), 'STB Models Tier 3'!AA11*$AA$2,"")</f>
        <v/>
      </c>
      <c r="AB11" s="14" t="str">
        <f>IF(AND(NOT(ISBLANK('STB Models Tier 3'!AB11)),NOT(ISBLANK(VLOOKUP($G11,'Tier 3 Allowances'!$A$2:$AB$6,21,FALSE))),'STB Models Tier 3'!AB11&lt;3), 'STB Models Tier 3'!AB11*$AB$2,"")</f>
        <v/>
      </c>
      <c r="AC11" s="14" t="str">
        <f>IF(AND(NOT(ISBLANK('STB Models Tier 3'!AC11)),NOT(ISBLANK(VLOOKUP($G11,'Tier 3 Allowances'!$A$2:$AB$6,22,FALSE))),'STB Models Tier 3'!AC11&lt;3), 'STB Models Tier 3'!AC11*$AC$2,"")</f>
        <v/>
      </c>
      <c r="AD11" s="14" t="str">
        <f>IF(AND(NOT(ISBLANK('STB Models Tier 3'!AD11)),NOT(ISBLANK(VLOOKUP($G11,'Tier 3 Allowances'!$A$2:$AB$6,23,FALSE))),'STB Models Tier 3'!AD11&lt;11), 'STB Models Tier 3'!AD11*$AD$2,"")</f>
        <v/>
      </c>
      <c r="AE11" s="14" t="str">
        <f>IF(AND(NOT(ISBLANK('STB Models Tier 3'!AE11)),NOT(ISBLANK(VLOOKUP($G11,'Tier 3 Allowances'!$A$2:$AB$6,24,FALSE))),'STB Models Tier 3'!AE11&lt;2), 'STB Models Tier 3'!AE11*$AE$2,"")</f>
        <v/>
      </c>
      <c r="AF11" s="14" t="str">
        <f>IF(AND(NOT(ISBLANK('STB Models Tier 3'!AF11)),NOT(ISBLANK(VLOOKUP($G11,'Tier 3 Allowances'!$A$2:$AB$6,25,FALSE))),'STB Models Tier 3'!AF11&lt;2,OR(ISBLANK('STB Models Tier 3'!AE11),'STB Models Tier 3'!AE11=0),OR(ISBLANK('STB Models Tier 3'!$P11),'STB Models Tier 3'!$P11=0)), 'STB Models Tier 3'!AF11*$AF$2,"")</f>
        <v/>
      </c>
      <c r="AG11" s="14" t="str">
        <f>IF(AND(NOT(ISBLANK('STB Models Tier 3'!AG11)),NOT(ISBLANK(VLOOKUP($G11,'Tier 3 Allowances'!$A$2:$AB$6,26,FALSE))),'STB Models Tier 3'!AG11&lt;2), 'STB Models Tier 3'!AG11*$AG$2,"")</f>
        <v/>
      </c>
      <c r="AH11" s="14" t="str">
        <f>IF(AND(NOT(ISBLANK('STB Models Tier 3'!AH11)),NOT(ISBLANK(VLOOKUP($G11,'Tier 3 Allowances'!$A$2:$AB$6,27,FALSE))),'STB Models Tier 3'!AH11&lt;2), 'STB Models Tier 3'!AH11*$AH$2,"")</f>
        <v/>
      </c>
      <c r="AI11" s="14" t="str">
        <f>IF(AND(NOT(ISBLANK('STB Models Tier 3'!AI11)),NOT(ISBLANK(VLOOKUP($G11,'Tier 3 Allowances'!$A$2:$AB$6,28,FALSE))),'STB Models Tier 3'!AI11&lt;2), 'STB Models Tier 3'!AI11*$AI$2,"")</f>
        <v/>
      </c>
      <c r="AJ11" s="56" t="str">
        <f>IF(ISBLANK('STB Models Tier 3'!AJ11),"",'STB Models Tier 3'!AJ11)</f>
        <v/>
      </c>
      <c r="AK11" s="15" t="str">
        <f>IF(ISBLANK('STB Models Tier 3'!AK11),"",'STB Models Tier 3'!AK11)</f>
        <v/>
      </c>
      <c r="AL11" s="15" t="str">
        <f>IF(ISBLANK('STB Models Tier 3'!AL11),"",'STB Models Tier 3'!AL11)</f>
        <v/>
      </c>
      <c r="AM11" s="15" t="str">
        <f>IF(ISBLANK('STB Models Tier 3'!AM11),"",'STB Models Tier 3'!AM11)</f>
        <v/>
      </c>
      <c r="AN11" s="15" t="str">
        <f>IF(ISBLANK('STB Models Tier 3'!AN11),"",'STB Models Tier 3'!AN11)</f>
        <v/>
      </c>
      <c r="AO11" s="15" t="str">
        <f>IF(ISBLANK('STB Models Tier 3'!AO11),"",'STB Models Tier 3'!AO11)</f>
        <v/>
      </c>
      <c r="AP11" s="15" t="str">
        <f>IF(ISBLANK('STB Models Tier 3'!G11),"",IF(ISBLANK('STB Models Tier 3'!H11), 14, 7-(4-$H11)/2))</f>
        <v/>
      </c>
      <c r="AQ11" s="15" t="str">
        <f>IF(ISBLANK('STB Models Tier 3'!G11),"",IF(ISBLANK('STB Models Tier 3'!I11),10,(10-I11)))</f>
        <v/>
      </c>
      <c r="AR11" s="15" t="str">
        <f>IF(ISBLANK('STB Models Tier 3'!G11),"",IF(ISBLANK('STB Models Tier 3'!H11),0,7+(4-H11)/2))</f>
        <v/>
      </c>
      <c r="AS11" s="15" t="str">
        <f>IF(ISBLANK('STB Models Tier 3'!G11),"",'STB Models Tier 3'!I11)</f>
        <v/>
      </c>
      <c r="AT11" s="15" t="str">
        <f>IF(ISBLANK('STB Models Tier 3'!G11),"",(IF(OR(AND(NOT(ISBLANK('STB Models Tier 3'!H11)),ISBLANK('STB Models Tier 3'!AM11)),AND(NOT(ISBLANK('STB Models Tier 3'!I11)),ISBLANK('STB Models Tier 3'!AN11)),ISBLANK('STB Models Tier 3'!AL11)),"Incomplete",0.365*('STB Models Tier 3'!AK11*AP11+'STB Models Tier 3'!AL11*AQ11+'STB Models Tier 3'!AM11*AR11+'STB Models Tier 3'!AN11*AS11))))</f>
        <v/>
      </c>
      <c r="AU11" s="14" t="str">
        <f>IF(ISBLANK('STB Models Tier 3'!G11),"",VLOOKUP(G11,'Tier 3 Allowances'!$A$2:$B$6,2,FALSE)+SUM($J11:$AI11))</f>
        <v/>
      </c>
      <c r="AV11" s="56" t="str">
        <f>IF(ISBLANK('STB Models Tier 3'!G11),"",AU11+'STB Models Tier 3'!AJ11)</f>
        <v/>
      </c>
      <c r="AW11" s="56" t="str">
        <f>IF(ISBLANK('STB Models Tier 3'!AO11),"",IF('STB Models Tier 3'!AO11&gt;'Tier 3 Calculations'!AV11,"No","Yes"))</f>
        <v/>
      </c>
      <c r="AX11" s="79" t="str">
        <f>IF(ISBLANK('STB Models Tier 3'!AT11),"",'STB Models Tier 3'!AT11)</f>
        <v/>
      </c>
    </row>
    <row r="12" spans="1:52" ht="16" x14ac:dyDescent="0.2">
      <c r="A12" s="56" t="str">
        <f>IF(ISBLANK('STB Models Tier 3'!A12),"",'STB Models Tier 3'!A12)</f>
        <v/>
      </c>
      <c r="B12" s="14" t="str">
        <f>IF(ISBLANK('STB Models Tier 3'!B12),"",'STB Models Tier 3'!B12)</f>
        <v/>
      </c>
      <c r="C12" s="14" t="str">
        <f>IF(ISBLANK('STB Models Tier 3'!C12),"",'STB Models Tier 3'!C12)</f>
        <v/>
      </c>
      <c r="D12" s="14" t="str">
        <f>IF(ISBLANK('STB Models Tier 3'!D12),"",'STB Models Tier 3'!D12)</f>
        <v/>
      </c>
      <c r="E12" s="14" t="str">
        <f>IF(ISBLANK('STB Models Tier 3'!E12),"",'STB Models Tier 3'!E12)</f>
        <v/>
      </c>
      <c r="F12" s="14" t="str">
        <f>IF(ISBLANK('STB Models Tier 3'!F12),"",'STB Models Tier 3'!F12)</f>
        <v/>
      </c>
      <c r="G12" s="14" t="str">
        <f>IF(ISBLANK('STB Models Tier 3'!G12),"",'STB Models Tier 3'!G12)</f>
        <v/>
      </c>
      <c r="H12" s="14" t="str">
        <f>IF(ISBLANK('STB Models Tier 3'!H12),"",'STB Models Tier 3'!H12)</f>
        <v/>
      </c>
      <c r="I12" s="14" t="str">
        <f>IF(ISBLANK('STB Models Tier 3'!I12),"",'STB Models Tier 3'!I12)</f>
        <v/>
      </c>
      <c r="J12" s="14" t="str">
        <f>IF(AND(NOT(ISBLANK('STB Models Tier 3'!J12)),NOT(ISBLANK(VLOOKUP($G12,'Tier 3 Allowances'!$A$2:$AB$6,3,FALSE))),'STB Models Tier 3'!J12&lt;2), 'STB Models Tier 3'!J12*$J$2,"")</f>
        <v/>
      </c>
      <c r="K12" s="14" t="str">
        <f>IF(AND(NOT(ISBLANK('STB Models Tier 3'!K12)),NOT(ISBLANK(VLOOKUP($G12,'Tier 3 Allowances'!$A$2:$AB$6,4,FALSE))),'STB Models Tier 3'!K12&lt;3), 'STB Models Tier 3'!K12*$K$2,"")</f>
        <v/>
      </c>
      <c r="L12" s="14" t="str">
        <f>IF(AND(NOT(ISBLANK('STB Models Tier 3'!L12)),NOT(ISBLANK(VLOOKUP($G12,'Tier 3 Allowances'!$A$2:$AB$6,5,FALSE))),'STB Models Tier 3'!L12&lt;2), 'STB Models Tier 3'!L12*$L$2,"")</f>
        <v/>
      </c>
      <c r="M12" s="14" t="str">
        <f>IF(AND(NOT(ISBLANK('STB Models Tier 3'!M12)),NOT(ISBLANK(VLOOKUP($G12,'Tier 3 Allowances'!$A$2:$AB$6,6,FALSE))),'STB Models Tier 3'!M12&lt;3), 'STB Models Tier 3'!M12*$M$2,"")</f>
        <v/>
      </c>
      <c r="N12" s="14" t="str">
        <f>IF(AND(NOT(ISBLANK('STB Models Tier 3'!N12)),OR(ISBLANK('STB Models Tier 3'!O12),'STB Models Tier 3'!O12=0),NOT(ISBLANK(VLOOKUP($G12,'Tier 3 Allowances'!$A$2:$AB$6,7,FALSE))),'STB Models Tier 3'!N12&lt;2), 'STB Models Tier 3'!N12*$N$2,"")</f>
        <v/>
      </c>
      <c r="O12" s="14" t="str">
        <f>IF(AND(NOT(ISBLANK('STB Models Tier 3'!O12)),NOT(ISBLANK(VLOOKUP($G12,'Tier 3 Allowances'!$A$2:$AB$6,8,FALSE))),'STB Models Tier 3'!O12&lt;2), 'STB Models Tier 3'!O12*$O$2,"")</f>
        <v/>
      </c>
      <c r="P12" s="14" t="str">
        <f>IF(AND(NOT(ISBLANK('STB Models Tier 3'!P12)),NOT(ISBLANK(VLOOKUP($G12,'Tier 3 Allowances'!$A$2:$AB$6,9,FALSE))),'STB Models Tier 3'!P12&lt;7), 'STB Models Tier 3'!P12*$P$2,"")</f>
        <v/>
      </c>
      <c r="Q12" s="14" t="str">
        <f>IF(AND(NOT(ISBLANK('STB Models Tier 3'!Q12)),OR(ISBLANK('STB Models Tier 3'!T12),'STB Models Tier 3'!T12=0),NOT(ISBLANK(VLOOKUP($G12,'Tier 3 Allowances'!$A$2:$AB$6,10,FALSE))),'STB Models Tier 3'!Q12&lt;2), 'STB Models Tier 3'!Q12*$Q$2,"")</f>
        <v/>
      </c>
      <c r="R12" s="14" t="str">
        <f>IF(AND(NOT(ISBLANK('STB Models Tier 3'!R12)),NOT(ISBLANK(VLOOKUP($G12,'Tier 3 Allowances'!$A$2:$AB$6,11,FALSE))),'STB Models Tier 3'!R12&lt;2), 'STB Models Tier 3'!R12*$R$2,"")</f>
        <v/>
      </c>
      <c r="S12" s="14" t="str">
        <f>IF(AND(NOT(ISBLANK('STB Models Tier 3'!S12)),OR(ISBLANK('STB Models Tier 3'!T12),'STB Models Tier 3'!T12=0),NOT(ISBLANK(VLOOKUP($G12,'Tier 3 Allowances'!$A$2:$AB$6,12,FALSE))),'STB Models Tier 3'!S12&lt;2), 'STB Models Tier 3'!S12*$S$2,"")</f>
        <v/>
      </c>
      <c r="T12" s="14" t="str">
        <f>IF(AND(NOT(ISBLANK('STB Models Tier 3'!T12)),NOT(ISBLANK(VLOOKUP($G12,'Tier 3 Allowances'!$A$2:$AB$6,13,FALSE))),'STB Models Tier 3'!T12&lt;2), 'STB Models Tier 3'!T12*$T$2,"")</f>
        <v/>
      </c>
      <c r="U12" s="14" t="str">
        <f>IF(AND(NOT(ISBLANK('STB Models Tier 3'!U12)),NOT(ISBLANK(VLOOKUP($G12,'Tier 3 Allowances'!$A$2:$AB$6,14,FALSE))),'STB Models Tier 3'!U12&lt;2), 'STB Models Tier 3'!U12*$U$2,"")</f>
        <v/>
      </c>
      <c r="V12" s="14" t="str">
        <f>IF(AND(NOT(ISBLANK('STB Models Tier 3'!V12)),NOT(ISBLANK(VLOOKUP($G12,'Tier 3 Allowances'!$A$2:$AB$6,15,FALSE))),'STB Models Tier 3'!V12&lt;3), 'STB Models Tier 3'!V12*$V$2,"")</f>
        <v/>
      </c>
      <c r="W12" s="14" t="str">
        <f>IF(AND(NOT(ISBLANK('STB Models Tier 3'!W12)),NOT(ISBLANK(VLOOKUP($G12,'Tier 3 Allowances'!$A$2:$AB$6,16,FALSE))),'STB Models Tier 3'!W12&lt;2), 'STB Models Tier 3'!W12*$W$2,"")</f>
        <v/>
      </c>
      <c r="X12" s="14" t="str">
        <f>IF(AND(NOT(ISBLANK('STB Models Tier 3'!X12)),NOT(ISBLANK(VLOOKUP($G12,'Tier 3 Allowances'!$A$2:$AB$6,17,FALSE))),'STB Models Tier 3'!X12&lt;6), 'STB Models Tier 3'!X12*$X$2,"")</f>
        <v/>
      </c>
      <c r="Y12" s="14" t="str">
        <f>IF(AND(NOT(ISBLANK('STB Models Tier 3'!Y12)),NOT(ISBLANK(VLOOKUP($G12,'Tier 3 Allowances'!$A$2:$AB$6,18,FALSE))),'STB Models Tier 3'!Y12&lt;3), 'STB Models Tier 3'!Y12*$Y$2,"")</f>
        <v/>
      </c>
      <c r="Z12" s="14" t="str">
        <f>IF(AND(NOT(ISBLANK('STB Models Tier 3'!Z12)),NOT(ISBLANK(VLOOKUP($G12,'Tier 3 Allowances'!$A$2:$AB$6,19,FALSE))),'STB Models Tier 3'!Z12&lt;3), 'STB Models Tier 3'!Z12*$Z$2,"")</f>
        <v/>
      </c>
      <c r="AA12" s="14" t="str">
        <f>IF(AND(NOT(ISBLANK('STB Models Tier 3'!AA12)),NOT(ISBLANK(VLOOKUP($G12,'Tier 3 Allowances'!$A$2:$AB$6,20,FALSE))),'STB Models Tier 3'!AA12&lt;11), 'STB Models Tier 3'!AA12*$AA$2,"")</f>
        <v/>
      </c>
      <c r="AB12" s="14" t="str">
        <f>IF(AND(NOT(ISBLANK('STB Models Tier 3'!AB12)),NOT(ISBLANK(VLOOKUP($G12,'Tier 3 Allowances'!$A$2:$AB$6,21,FALSE))),'STB Models Tier 3'!AB12&lt;3), 'STB Models Tier 3'!AB12*$AB$2,"")</f>
        <v/>
      </c>
      <c r="AC12" s="14" t="str">
        <f>IF(AND(NOT(ISBLANK('STB Models Tier 3'!AC12)),NOT(ISBLANK(VLOOKUP($G12,'Tier 3 Allowances'!$A$2:$AB$6,22,FALSE))),'STB Models Tier 3'!AC12&lt;3), 'STB Models Tier 3'!AC12*$AC$2,"")</f>
        <v/>
      </c>
      <c r="AD12" s="14" t="str">
        <f>IF(AND(NOT(ISBLANK('STB Models Tier 3'!AD12)),NOT(ISBLANK(VLOOKUP($G12,'Tier 3 Allowances'!$A$2:$AB$6,23,FALSE))),'STB Models Tier 3'!AD12&lt;11), 'STB Models Tier 3'!AD12*$AD$2,"")</f>
        <v/>
      </c>
      <c r="AE12" s="14" t="str">
        <f>IF(AND(NOT(ISBLANK('STB Models Tier 3'!AE12)),NOT(ISBLANK(VLOOKUP($G12,'Tier 3 Allowances'!$A$2:$AB$6,24,FALSE))),'STB Models Tier 3'!AE12&lt;2), 'STB Models Tier 3'!AE12*$AE$2,"")</f>
        <v/>
      </c>
      <c r="AF12" s="14" t="str">
        <f>IF(AND(NOT(ISBLANK('STB Models Tier 3'!AF12)),NOT(ISBLANK(VLOOKUP($G12,'Tier 3 Allowances'!$A$2:$AB$6,25,FALSE))),'STB Models Tier 3'!AF12&lt;2,OR(ISBLANK('STB Models Tier 3'!AE12),'STB Models Tier 3'!AE12=0),OR(ISBLANK('STB Models Tier 3'!$P12),'STB Models Tier 3'!$P12=0)), 'STB Models Tier 3'!AF12*$AF$2,"")</f>
        <v/>
      </c>
      <c r="AG12" s="14" t="str">
        <f>IF(AND(NOT(ISBLANK('STB Models Tier 3'!AG12)),NOT(ISBLANK(VLOOKUP($G12,'Tier 3 Allowances'!$A$2:$AB$6,26,FALSE))),'STB Models Tier 3'!AG12&lt;2), 'STB Models Tier 3'!AG12*$AG$2,"")</f>
        <v/>
      </c>
      <c r="AH12" s="14" t="str">
        <f>IF(AND(NOT(ISBLANK('STB Models Tier 3'!AH12)),NOT(ISBLANK(VLOOKUP($G12,'Tier 3 Allowances'!$A$2:$AB$6,27,FALSE))),'STB Models Tier 3'!AH12&lt;2), 'STB Models Tier 3'!AH12*$AH$2,"")</f>
        <v/>
      </c>
      <c r="AI12" s="14" t="str">
        <f>IF(AND(NOT(ISBLANK('STB Models Tier 3'!AI12)),NOT(ISBLANK(VLOOKUP($G12,'Tier 3 Allowances'!$A$2:$AB$6,28,FALSE))),'STB Models Tier 3'!AI12&lt;2), 'STB Models Tier 3'!AI12*$AI$2,"")</f>
        <v/>
      </c>
      <c r="AJ12" s="56" t="str">
        <f>IF(ISBLANK('STB Models Tier 3'!AJ12),"",'STB Models Tier 3'!AJ12)</f>
        <v/>
      </c>
      <c r="AK12" s="15" t="str">
        <f>IF(ISBLANK('STB Models Tier 3'!AK12),"",'STB Models Tier 3'!AK12)</f>
        <v/>
      </c>
      <c r="AL12" s="15" t="str">
        <f>IF(ISBLANK('STB Models Tier 3'!AL12),"",'STB Models Tier 3'!AL12)</f>
        <v/>
      </c>
      <c r="AM12" s="15" t="str">
        <f>IF(ISBLANK('STB Models Tier 3'!AM12),"",'STB Models Tier 3'!AM12)</f>
        <v/>
      </c>
      <c r="AN12" s="15" t="str">
        <f>IF(ISBLANK('STB Models Tier 3'!AN12),"",'STB Models Tier 3'!AN12)</f>
        <v/>
      </c>
      <c r="AO12" s="15" t="str">
        <f>IF(ISBLANK('STB Models Tier 3'!AO12),"",'STB Models Tier 3'!AO12)</f>
        <v/>
      </c>
      <c r="AP12" s="15" t="str">
        <f>IF(ISBLANK('STB Models Tier 3'!G12),"",IF(ISBLANK('STB Models Tier 3'!H12), 14, 7-(4-$H12)/2))</f>
        <v/>
      </c>
      <c r="AQ12" s="15" t="str">
        <f>IF(ISBLANK('STB Models Tier 3'!G12),"",IF(ISBLANK('STB Models Tier 3'!I12),10,(10-I12)))</f>
        <v/>
      </c>
      <c r="AR12" s="15" t="str">
        <f>IF(ISBLANK('STB Models Tier 3'!G12),"",IF(ISBLANK('STB Models Tier 3'!H12),0,7+(4-H12)/2))</f>
        <v/>
      </c>
      <c r="AS12" s="15" t="str">
        <f>IF(ISBLANK('STB Models Tier 3'!G12),"",'STB Models Tier 3'!I12)</f>
        <v/>
      </c>
      <c r="AT12" s="15" t="str">
        <f>IF(ISBLANK('STB Models Tier 3'!G12),"",(IF(OR(AND(NOT(ISBLANK('STB Models Tier 3'!H12)),ISBLANK('STB Models Tier 3'!AM12)),AND(NOT(ISBLANK('STB Models Tier 3'!I12)),ISBLANK('STB Models Tier 3'!AN12)),ISBLANK('STB Models Tier 3'!AL12)),"Incomplete",0.365*('STB Models Tier 3'!AK12*AP12+'STB Models Tier 3'!AL12*AQ12+'STB Models Tier 3'!AM12*AR12+'STB Models Tier 3'!AN12*AS12))))</f>
        <v/>
      </c>
      <c r="AU12" s="14" t="str">
        <f>IF(ISBLANK('STB Models Tier 3'!G12),"",VLOOKUP(G12,'Tier 3 Allowances'!$A$2:$B$6,2,FALSE)+SUM($J12:$AI12))</f>
        <v/>
      </c>
      <c r="AV12" s="56" t="str">
        <f>IF(ISBLANK('STB Models Tier 3'!G12),"",AU12+'STB Models Tier 3'!AJ12)</f>
        <v/>
      </c>
      <c r="AW12" s="56" t="str">
        <f>IF(ISBLANK('STB Models Tier 3'!AO12),"",IF('STB Models Tier 3'!AO12&gt;'Tier 3 Calculations'!AV12,"No","Yes"))</f>
        <v/>
      </c>
      <c r="AX12" s="79" t="str">
        <f>IF(ISBLANK('STB Models Tier 3'!AT12),"",'STB Models Tier 3'!AT12)</f>
        <v/>
      </c>
    </row>
    <row r="13" spans="1:52" ht="16" x14ac:dyDescent="0.2">
      <c r="A13" s="56" t="str">
        <f>IF(ISBLANK('STB Models Tier 3'!A13),"",'STB Models Tier 3'!A13)</f>
        <v/>
      </c>
      <c r="B13" s="14" t="str">
        <f>IF(ISBLANK('STB Models Tier 3'!B13),"",'STB Models Tier 3'!B13)</f>
        <v/>
      </c>
      <c r="C13" s="14" t="str">
        <f>IF(ISBLANK('STB Models Tier 3'!C13),"",'STB Models Tier 3'!C13)</f>
        <v/>
      </c>
      <c r="D13" s="14" t="str">
        <f>IF(ISBLANK('STB Models Tier 3'!D13),"",'STB Models Tier 3'!D13)</f>
        <v/>
      </c>
      <c r="E13" s="14" t="str">
        <f>IF(ISBLANK('STB Models Tier 3'!E13),"",'STB Models Tier 3'!E13)</f>
        <v/>
      </c>
      <c r="F13" s="14" t="str">
        <f>IF(ISBLANK('STB Models Tier 3'!F13),"",'STB Models Tier 3'!F13)</f>
        <v/>
      </c>
      <c r="G13" s="14" t="str">
        <f>IF(ISBLANK('STB Models Tier 3'!G13),"",'STB Models Tier 3'!G13)</f>
        <v/>
      </c>
      <c r="H13" s="14" t="str">
        <f>IF(ISBLANK('STB Models Tier 3'!H13),"",'STB Models Tier 3'!H13)</f>
        <v/>
      </c>
      <c r="I13" s="14" t="str">
        <f>IF(ISBLANK('STB Models Tier 3'!I13),"",'STB Models Tier 3'!I13)</f>
        <v/>
      </c>
      <c r="J13" s="14" t="str">
        <f>IF(AND(NOT(ISBLANK('STB Models Tier 3'!J13)),NOT(ISBLANK(VLOOKUP($G13,'Tier 3 Allowances'!$A$2:$AB$6,3,FALSE))),'STB Models Tier 3'!J13&lt;2), 'STB Models Tier 3'!J13*$J$2,"")</f>
        <v/>
      </c>
      <c r="K13" s="14" t="str">
        <f>IF(AND(NOT(ISBLANK('STB Models Tier 3'!K13)),NOT(ISBLANK(VLOOKUP($G13,'Tier 3 Allowances'!$A$2:$AB$6,4,FALSE))),'STB Models Tier 3'!K13&lt;3), 'STB Models Tier 3'!K13*$K$2,"")</f>
        <v/>
      </c>
      <c r="L13" s="14" t="str">
        <f>IF(AND(NOT(ISBLANK('STB Models Tier 3'!L13)),NOT(ISBLANK(VLOOKUP($G13,'Tier 3 Allowances'!$A$2:$AB$6,5,FALSE))),'STB Models Tier 3'!L13&lt;2), 'STB Models Tier 3'!L13*$L$2,"")</f>
        <v/>
      </c>
      <c r="M13" s="14" t="str">
        <f>IF(AND(NOT(ISBLANK('STB Models Tier 3'!M13)),NOT(ISBLANK(VLOOKUP($G13,'Tier 3 Allowances'!$A$2:$AB$6,6,FALSE))),'STB Models Tier 3'!M13&lt;3), 'STB Models Tier 3'!M13*$M$2,"")</f>
        <v/>
      </c>
      <c r="N13" s="14" t="str">
        <f>IF(AND(NOT(ISBLANK('STB Models Tier 3'!N13)),OR(ISBLANK('STB Models Tier 3'!O13),'STB Models Tier 3'!O13=0),NOT(ISBLANK(VLOOKUP($G13,'Tier 3 Allowances'!$A$2:$AB$6,7,FALSE))),'STB Models Tier 3'!N13&lt;2), 'STB Models Tier 3'!N13*$N$2,"")</f>
        <v/>
      </c>
      <c r="O13" s="14" t="str">
        <f>IF(AND(NOT(ISBLANK('STB Models Tier 3'!O13)),NOT(ISBLANK(VLOOKUP($G13,'Tier 3 Allowances'!$A$2:$AB$6,8,FALSE))),'STB Models Tier 3'!O13&lt;2), 'STB Models Tier 3'!O13*$O$2,"")</f>
        <v/>
      </c>
      <c r="P13" s="14" t="str">
        <f>IF(AND(NOT(ISBLANK('STB Models Tier 3'!P13)),NOT(ISBLANK(VLOOKUP($G13,'Tier 3 Allowances'!$A$2:$AB$6,9,FALSE))),'STB Models Tier 3'!P13&lt;7), 'STB Models Tier 3'!P13*$P$2,"")</f>
        <v/>
      </c>
      <c r="Q13" s="14" t="str">
        <f>IF(AND(NOT(ISBLANK('STB Models Tier 3'!Q13)),OR(ISBLANK('STB Models Tier 3'!T13),'STB Models Tier 3'!T13=0),NOT(ISBLANK(VLOOKUP($G13,'Tier 3 Allowances'!$A$2:$AB$6,10,FALSE))),'STB Models Tier 3'!Q13&lt;2), 'STB Models Tier 3'!Q13*$Q$2,"")</f>
        <v/>
      </c>
      <c r="R13" s="14" t="str">
        <f>IF(AND(NOT(ISBLANK('STB Models Tier 3'!R13)),NOT(ISBLANK(VLOOKUP($G13,'Tier 3 Allowances'!$A$2:$AB$6,11,FALSE))),'STB Models Tier 3'!R13&lt;2), 'STB Models Tier 3'!R13*$R$2,"")</f>
        <v/>
      </c>
      <c r="S13" s="14" t="str">
        <f>IF(AND(NOT(ISBLANK('STB Models Tier 3'!S13)),OR(ISBLANK('STB Models Tier 3'!T13),'STB Models Tier 3'!T13=0),NOT(ISBLANK(VLOOKUP($G13,'Tier 3 Allowances'!$A$2:$AB$6,12,FALSE))),'STB Models Tier 3'!S13&lt;2), 'STB Models Tier 3'!S13*$S$2,"")</f>
        <v/>
      </c>
      <c r="T13" s="14" t="str">
        <f>IF(AND(NOT(ISBLANK('STB Models Tier 3'!T13)),NOT(ISBLANK(VLOOKUP($G13,'Tier 3 Allowances'!$A$2:$AB$6,13,FALSE))),'STB Models Tier 3'!T13&lt;2), 'STB Models Tier 3'!T13*$T$2,"")</f>
        <v/>
      </c>
      <c r="U13" s="14" t="str">
        <f>IF(AND(NOT(ISBLANK('STB Models Tier 3'!U13)),NOT(ISBLANK(VLOOKUP($G13,'Tier 3 Allowances'!$A$2:$AB$6,14,FALSE))),'STB Models Tier 3'!U13&lt;2), 'STB Models Tier 3'!U13*$U$2,"")</f>
        <v/>
      </c>
      <c r="V13" s="14" t="str">
        <f>IF(AND(NOT(ISBLANK('STB Models Tier 3'!V13)),NOT(ISBLANK(VLOOKUP($G13,'Tier 3 Allowances'!$A$2:$AB$6,15,FALSE))),'STB Models Tier 3'!V13&lt;3), 'STB Models Tier 3'!V13*$V$2,"")</f>
        <v/>
      </c>
      <c r="W13" s="14" t="str">
        <f>IF(AND(NOT(ISBLANK('STB Models Tier 3'!W13)),NOT(ISBLANK(VLOOKUP($G13,'Tier 3 Allowances'!$A$2:$AB$6,16,FALSE))),'STB Models Tier 3'!W13&lt;2), 'STB Models Tier 3'!W13*$W$2,"")</f>
        <v/>
      </c>
      <c r="X13" s="14" t="str">
        <f>IF(AND(NOT(ISBLANK('STB Models Tier 3'!X13)),NOT(ISBLANK(VLOOKUP($G13,'Tier 3 Allowances'!$A$2:$AB$6,17,FALSE))),'STB Models Tier 3'!X13&lt;6), 'STB Models Tier 3'!X13*$X$2,"")</f>
        <v/>
      </c>
      <c r="Y13" s="14" t="str">
        <f>IF(AND(NOT(ISBLANK('STB Models Tier 3'!Y13)),NOT(ISBLANK(VLOOKUP($G13,'Tier 3 Allowances'!$A$2:$AB$6,18,FALSE))),'STB Models Tier 3'!Y13&lt;3), 'STB Models Tier 3'!Y13*$Y$2,"")</f>
        <v/>
      </c>
      <c r="Z13" s="14" t="str">
        <f>IF(AND(NOT(ISBLANK('STB Models Tier 3'!Z13)),NOT(ISBLANK(VLOOKUP($G13,'Tier 3 Allowances'!$A$2:$AB$6,19,FALSE))),'STB Models Tier 3'!Z13&lt;3), 'STB Models Tier 3'!Z13*$Z$2,"")</f>
        <v/>
      </c>
      <c r="AA13" s="14" t="str">
        <f>IF(AND(NOT(ISBLANK('STB Models Tier 3'!AA13)),NOT(ISBLANK(VLOOKUP($G13,'Tier 3 Allowances'!$A$2:$AB$6,20,FALSE))),'STB Models Tier 3'!AA13&lt;11), 'STB Models Tier 3'!AA13*$AA$2,"")</f>
        <v/>
      </c>
      <c r="AB13" s="14" t="str">
        <f>IF(AND(NOT(ISBLANK('STB Models Tier 3'!AB13)),NOT(ISBLANK(VLOOKUP($G13,'Tier 3 Allowances'!$A$2:$AB$6,21,FALSE))),'STB Models Tier 3'!AB13&lt;3), 'STB Models Tier 3'!AB13*$AB$2,"")</f>
        <v/>
      </c>
      <c r="AC13" s="14" t="str">
        <f>IF(AND(NOT(ISBLANK('STB Models Tier 3'!AC13)),NOT(ISBLANK(VLOOKUP($G13,'Tier 3 Allowances'!$A$2:$AB$6,22,FALSE))),'STB Models Tier 3'!AC13&lt;3), 'STB Models Tier 3'!AC13*$AC$2,"")</f>
        <v/>
      </c>
      <c r="AD13" s="14" t="str">
        <f>IF(AND(NOT(ISBLANK('STB Models Tier 3'!AD13)),NOT(ISBLANK(VLOOKUP($G13,'Tier 3 Allowances'!$A$2:$AB$6,23,FALSE))),'STB Models Tier 3'!AD13&lt;11), 'STB Models Tier 3'!AD13*$AD$2,"")</f>
        <v/>
      </c>
      <c r="AE13" s="14" t="str">
        <f>IF(AND(NOT(ISBLANK('STB Models Tier 3'!AE13)),NOT(ISBLANK(VLOOKUP($G13,'Tier 3 Allowances'!$A$2:$AB$6,24,FALSE))),'STB Models Tier 3'!AE13&lt;2), 'STB Models Tier 3'!AE13*$AE$2,"")</f>
        <v/>
      </c>
      <c r="AF13" s="14" t="str">
        <f>IF(AND(NOT(ISBLANK('STB Models Tier 3'!AF13)),NOT(ISBLANK(VLOOKUP($G13,'Tier 3 Allowances'!$A$2:$AB$6,25,FALSE))),'STB Models Tier 3'!AF13&lt;2,OR(ISBLANK('STB Models Tier 3'!AE13),'STB Models Tier 3'!AE13=0),OR(ISBLANK('STB Models Tier 3'!$P13),'STB Models Tier 3'!$P13=0)), 'STB Models Tier 3'!AF13*$AF$2,"")</f>
        <v/>
      </c>
      <c r="AG13" s="14" t="str">
        <f>IF(AND(NOT(ISBLANK('STB Models Tier 3'!AG13)),NOT(ISBLANK(VLOOKUP($G13,'Tier 3 Allowances'!$A$2:$AB$6,26,FALSE))),'STB Models Tier 3'!AG13&lt;2), 'STB Models Tier 3'!AG13*$AG$2,"")</f>
        <v/>
      </c>
      <c r="AH13" s="14" t="str">
        <f>IF(AND(NOT(ISBLANK('STB Models Tier 3'!AH13)),NOT(ISBLANK(VLOOKUP($G13,'Tier 3 Allowances'!$A$2:$AB$6,27,FALSE))),'STB Models Tier 3'!AH13&lt;2), 'STB Models Tier 3'!AH13*$AH$2,"")</f>
        <v/>
      </c>
      <c r="AI13" s="14" t="str">
        <f>IF(AND(NOT(ISBLANK('STB Models Tier 3'!AI13)),NOT(ISBLANK(VLOOKUP($G13,'Tier 3 Allowances'!$A$2:$AB$6,28,FALSE))),'STB Models Tier 3'!AI13&lt;2), 'STB Models Tier 3'!AI13*$AI$2,"")</f>
        <v/>
      </c>
      <c r="AJ13" s="56" t="str">
        <f>IF(ISBLANK('STB Models Tier 3'!AJ13),"",'STB Models Tier 3'!AJ13)</f>
        <v/>
      </c>
      <c r="AK13" s="15" t="str">
        <f>IF(ISBLANK('STB Models Tier 3'!AK13),"",'STB Models Tier 3'!AK13)</f>
        <v/>
      </c>
      <c r="AL13" s="15" t="str">
        <f>IF(ISBLANK('STB Models Tier 3'!AL13),"",'STB Models Tier 3'!AL13)</f>
        <v/>
      </c>
      <c r="AM13" s="15" t="str">
        <f>IF(ISBLANK('STB Models Tier 3'!AM13),"",'STB Models Tier 3'!AM13)</f>
        <v/>
      </c>
      <c r="AN13" s="15" t="str">
        <f>IF(ISBLANK('STB Models Tier 3'!AN13),"",'STB Models Tier 3'!AN13)</f>
        <v/>
      </c>
      <c r="AO13" s="15" t="str">
        <f>IF(ISBLANK('STB Models Tier 3'!AO13),"",'STB Models Tier 3'!AO13)</f>
        <v/>
      </c>
      <c r="AP13" s="15" t="str">
        <f>IF(ISBLANK('STB Models Tier 3'!G13),"",IF(ISBLANK('STB Models Tier 3'!H13), 14, 7-(4-$H13)/2))</f>
        <v/>
      </c>
      <c r="AQ13" s="15" t="str">
        <f>IF(ISBLANK('STB Models Tier 3'!G13),"",IF(ISBLANK('STB Models Tier 3'!I13),10,(10-I13)))</f>
        <v/>
      </c>
      <c r="AR13" s="15" t="str">
        <f>IF(ISBLANK('STB Models Tier 3'!G13),"",IF(ISBLANK('STB Models Tier 3'!H13),0,7+(4-H13)/2))</f>
        <v/>
      </c>
      <c r="AS13" s="15" t="str">
        <f>IF(ISBLANK('STB Models Tier 3'!G13),"",'STB Models Tier 3'!I13)</f>
        <v/>
      </c>
      <c r="AT13" s="15" t="str">
        <f>IF(ISBLANK('STB Models Tier 3'!G13),"",(IF(OR(AND(NOT(ISBLANK('STB Models Tier 3'!H13)),ISBLANK('STB Models Tier 3'!AM13)),AND(NOT(ISBLANK('STB Models Tier 3'!I13)),ISBLANK('STB Models Tier 3'!AN13)),ISBLANK('STB Models Tier 3'!AL13)),"Incomplete",0.365*('STB Models Tier 3'!AK13*AP13+'STB Models Tier 3'!AL13*AQ13+'STB Models Tier 3'!AM13*AR13+'STB Models Tier 3'!AN13*AS13))))</f>
        <v/>
      </c>
      <c r="AU13" s="14" t="str">
        <f>IF(ISBLANK('STB Models Tier 3'!G13),"",VLOOKUP(G13,'Tier 3 Allowances'!$A$2:$B$6,2,FALSE)+SUM($J13:$AI13))</f>
        <v/>
      </c>
      <c r="AV13" s="56" t="str">
        <f>IF(ISBLANK('STB Models Tier 3'!G13),"",AU13+'STB Models Tier 3'!AJ13)</f>
        <v/>
      </c>
      <c r="AW13" s="56" t="str">
        <f>IF(ISBLANK('STB Models Tier 3'!AO13),"",IF('STB Models Tier 3'!AO13&gt;'Tier 3 Calculations'!AV13,"No","Yes"))</f>
        <v/>
      </c>
      <c r="AX13" s="79" t="str">
        <f>IF(ISBLANK('STB Models Tier 3'!AT13),"",'STB Models Tier 3'!AT13)</f>
        <v/>
      </c>
    </row>
    <row r="14" spans="1:52" ht="16" x14ac:dyDescent="0.2">
      <c r="A14" s="56" t="str">
        <f>IF(ISBLANK('STB Models Tier 3'!A14),"",'STB Models Tier 3'!A14)</f>
        <v/>
      </c>
      <c r="B14" s="14" t="str">
        <f>IF(ISBLANK('STB Models Tier 3'!B14),"",'STB Models Tier 3'!B14)</f>
        <v/>
      </c>
      <c r="C14" s="14" t="str">
        <f>IF(ISBLANK('STB Models Tier 3'!C14),"",'STB Models Tier 3'!C14)</f>
        <v/>
      </c>
      <c r="D14" s="14" t="str">
        <f>IF(ISBLANK('STB Models Tier 3'!D14),"",'STB Models Tier 3'!D14)</f>
        <v/>
      </c>
      <c r="E14" s="14" t="str">
        <f>IF(ISBLANK('STB Models Tier 3'!E14),"",'STB Models Tier 3'!E14)</f>
        <v/>
      </c>
      <c r="F14" s="14" t="str">
        <f>IF(ISBLANK('STB Models Tier 3'!F14),"",'STB Models Tier 3'!F14)</f>
        <v/>
      </c>
      <c r="G14" s="14" t="str">
        <f>IF(ISBLANK('STB Models Tier 3'!G14),"",'STB Models Tier 3'!G14)</f>
        <v/>
      </c>
      <c r="H14" s="14" t="str">
        <f>IF(ISBLANK('STB Models Tier 3'!H14),"",'STB Models Tier 3'!H14)</f>
        <v/>
      </c>
      <c r="I14" s="14" t="str">
        <f>IF(ISBLANK('STB Models Tier 3'!I14),"",'STB Models Tier 3'!I14)</f>
        <v/>
      </c>
      <c r="J14" s="14" t="str">
        <f>IF(AND(NOT(ISBLANK('STB Models Tier 3'!J14)),NOT(ISBLANK(VLOOKUP($G14,'Tier 3 Allowances'!$A$2:$AB$6,3,FALSE))),'STB Models Tier 3'!J14&lt;2), 'STB Models Tier 3'!J14*$J$2,"")</f>
        <v/>
      </c>
      <c r="K14" s="14" t="str">
        <f>IF(AND(NOT(ISBLANK('STB Models Tier 3'!K14)),NOT(ISBLANK(VLOOKUP($G14,'Tier 3 Allowances'!$A$2:$AB$6,4,FALSE))),'STB Models Tier 3'!K14&lt;3), 'STB Models Tier 3'!K14*$K$2,"")</f>
        <v/>
      </c>
      <c r="L14" s="14" t="str">
        <f>IF(AND(NOT(ISBLANK('STB Models Tier 3'!L14)),NOT(ISBLANK(VLOOKUP($G14,'Tier 3 Allowances'!$A$2:$AB$6,5,FALSE))),'STB Models Tier 3'!L14&lt;2), 'STB Models Tier 3'!L14*$L$2,"")</f>
        <v/>
      </c>
      <c r="M14" s="14" t="str">
        <f>IF(AND(NOT(ISBLANK('STB Models Tier 3'!M14)),NOT(ISBLANK(VLOOKUP($G14,'Tier 3 Allowances'!$A$2:$AB$6,6,FALSE))),'STB Models Tier 3'!M14&lt;3), 'STB Models Tier 3'!M14*$M$2,"")</f>
        <v/>
      </c>
      <c r="N14" s="14" t="str">
        <f>IF(AND(NOT(ISBLANK('STB Models Tier 3'!N14)),OR(ISBLANK('STB Models Tier 3'!O14),'STB Models Tier 3'!O14=0),NOT(ISBLANK(VLOOKUP($G14,'Tier 3 Allowances'!$A$2:$AB$6,7,FALSE))),'STB Models Tier 3'!N14&lt;2), 'STB Models Tier 3'!N14*$N$2,"")</f>
        <v/>
      </c>
      <c r="O14" s="14" t="str">
        <f>IF(AND(NOT(ISBLANK('STB Models Tier 3'!O14)),NOT(ISBLANK(VLOOKUP($G14,'Tier 3 Allowances'!$A$2:$AB$6,8,FALSE))),'STB Models Tier 3'!O14&lt;2), 'STB Models Tier 3'!O14*$O$2,"")</f>
        <v/>
      </c>
      <c r="P14" s="14" t="str">
        <f>IF(AND(NOT(ISBLANK('STB Models Tier 3'!P14)),NOT(ISBLANK(VLOOKUP($G14,'Tier 3 Allowances'!$A$2:$AB$6,9,FALSE))),'STB Models Tier 3'!P14&lt;7), 'STB Models Tier 3'!P14*$P$2,"")</f>
        <v/>
      </c>
      <c r="Q14" s="14" t="str">
        <f>IF(AND(NOT(ISBLANK('STB Models Tier 3'!Q14)),OR(ISBLANK('STB Models Tier 3'!T14),'STB Models Tier 3'!T14=0),NOT(ISBLANK(VLOOKUP($G14,'Tier 3 Allowances'!$A$2:$AB$6,10,FALSE))),'STB Models Tier 3'!Q14&lt;2), 'STB Models Tier 3'!Q14*$Q$2,"")</f>
        <v/>
      </c>
      <c r="R14" s="14" t="str">
        <f>IF(AND(NOT(ISBLANK('STB Models Tier 3'!R14)),NOT(ISBLANK(VLOOKUP($G14,'Tier 3 Allowances'!$A$2:$AB$6,11,FALSE))),'STB Models Tier 3'!R14&lt;2), 'STB Models Tier 3'!R14*$R$2,"")</f>
        <v/>
      </c>
      <c r="S14" s="14" t="str">
        <f>IF(AND(NOT(ISBLANK('STB Models Tier 3'!S14)),OR(ISBLANK('STB Models Tier 3'!T14),'STB Models Tier 3'!T14=0),NOT(ISBLANK(VLOOKUP($G14,'Tier 3 Allowances'!$A$2:$AB$6,12,FALSE))),'STB Models Tier 3'!S14&lt;2), 'STB Models Tier 3'!S14*$S$2,"")</f>
        <v/>
      </c>
      <c r="T14" s="14" t="str">
        <f>IF(AND(NOT(ISBLANK('STB Models Tier 3'!T14)),NOT(ISBLANK(VLOOKUP($G14,'Tier 3 Allowances'!$A$2:$AB$6,13,FALSE))),'STB Models Tier 3'!T14&lt;2), 'STB Models Tier 3'!T14*$T$2,"")</f>
        <v/>
      </c>
      <c r="U14" s="14" t="str">
        <f>IF(AND(NOT(ISBLANK('STB Models Tier 3'!U14)),NOT(ISBLANK(VLOOKUP($G14,'Tier 3 Allowances'!$A$2:$AB$6,14,FALSE))),'STB Models Tier 3'!U14&lt;2), 'STB Models Tier 3'!U14*$U$2,"")</f>
        <v/>
      </c>
      <c r="V14" s="14" t="str">
        <f>IF(AND(NOT(ISBLANK('STB Models Tier 3'!V14)),NOT(ISBLANK(VLOOKUP($G14,'Tier 3 Allowances'!$A$2:$AB$6,15,FALSE))),'STB Models Tier 3'!V14&lt;3), 'STB Models Tier 3'!V14*$V$2,"")</f>
        <v/>
      </c>
      <c r="W14" s="14" t="str">
        <f>IF(AND(NOT(ISBLANK('STB Models Tier 3'!W14)),NOT(ISBLANK(VLOOKUP($G14,'Tier 3 Allowances'!$A$2:$AB$6,16,FALSE))),'STB Models Tier 3'!W14&lt;2), 'STB Models Tier 3'!W14*$W$2,"")</f>
        <v/>
      </c>
      <c r="X14" s="14" t="str">
        <f>IF(AND(NOT(ISBLANK('STB Models Tier 3'!X14)),NOT(ISBLANK(VLOOKUP($G14,'Tier 3 Allowances'!$A$2:$AB$6,17,FALSE))),'STB Models Tier 3'!X14&lt;6), 'STB Models Tier 3'!X14*$X$2,"")</f>
        <v/>
      </c>
      <c r="Y14" s="14" t="str">
        <f>IF(AND(NOT(ISBLANK('STB Models Tier 3'!Y14)),NOT(ISBLANK(VLOOKUP($G14,'Tier 3 Allowances'!$A$2:$AB$6,18,FALSE))),'STB Models Tier 3'!Y14&lt;3), 'STB Models Tier 3'!Y14*$Y$2,"")</f>
        <v/>
      </c>
      <c r="Z14" s="14" t="str">
        <f>IF(AND(NOT(ISBLANK('STB Models Tier 3'!Z14)),NOT(ISBLANK(VLOOKUP($G14,'Tier 3 Allowances'!$A$2:$AB$6,19,FALSE))),'STB Models Tier 3'!Z14&lt;3), 'STB Models Tier 3'!Z14*$Z$2,"")</f>
        <v/>
      </c>
      <c r="AA14" s="14" t="str">
        <f>IF(AND(NOT(ISBLANK('STB Models Tier 3'!AA14)),NOT(ISBLANK(VLOOKUP($G14,'Tier 3 Allowances'!$A$2:$AB$6,20,FALSE))),'STB Models Tier 3'!AA14&lt;11), 'STB Models Tier 3'!AA14*$AA$2,"")</f>
        <v/>
      </c>
      <c r="AB14" s="14" t="str">
        <f>IF(AND(NOT(ISBLANK('STB Models Tier 3'!AB14)),NOT(ISBLANK(VLOOKUP($G14,'Tier 3 Allowances'!$A$2:$AB$6,21,FALSE))),'STB Models Tier 3'!AB14&lt;3), 'STB Models Tier 3'!AB14*$AB$2,"")</f>
        <v/>
      </c>
      <c r="AC14" s="14" t="str">
        <f>IF(AND(NOT(ISBLANK('STB Models Tier 3'!AC14)),NOT(ISBLANK(VLOOKUP($G14,'Tier 3 Allowances'!$A$2:$AB$6,22,FALSE))),'STB Models Tier 3'!AC14&lt;3), 'STB Models Tier 3'!AC14*$AC$2,"")</f>
        <v/>
      </c>
      <c r="AD14" s="14" t="str">
        <f>IF(AND(NOT(ISBLANK('STB Models Tier 3'!AD14)),NOT(ISBLANK(VLOOKUP($G14,'Tier 3 Allowances'!$A$2:$AB$6,23,FALSE))),'STB Models Tier 3'!AD14&lt;11), 'STB Models Tier 3'!AD14*$AD$2,"")</f>
        <v/>
      </c>
      <c r="AE14" s="14" t="str">
        <f>IF(AND(NOT(ISBLANK('STB Models Tier 3'!AE14)),NOT(ISBLANK(VLOOKUP($G14,'Tier 3 Allowances'!$A$2:$AB$6,24,FALSE))),'STB Models Tier 3'!AE14&lt;2), 'STB Models Tier 3'!AE14*$AE$2,"")</f>
        <v/>
      </c>
      <c r="AF14" s="14" t="str">
        <f>IF(AND(NOT(ISBLANK('STB Models Tier 3'!AF14)),NOT(ISBLANK(VLOOKUP($G14,'Tier 3 Allowances'!$A$2:$AB$6,25,FALSE))),'STB Models Tier 3'!AF14&lt;2,OR(ISBLANK('STB Models Tier 3'!AE14),'STB Models Tier 3'!AE14=0),OR(ISBLANK('STB Models Tier 3'!$P14),'STB Models Tier 3'!$P14=0)), 'STB Models Tier 3'!AF14*$AF$2,"")</f>
        <v/>
      </c>
      <c r="AG14" s="14" t="str">
        <f>IF(AND(NOT(ISBLANK('STB Models Tier 3'!AG14)),NOT(ISBLANK(VLOOKUP($G14,'Tier 3 Allowances'!$A$2:$AB$6,26,FALSE))),'STB Models Tier 3'!AG14&lt;2), 'STB Models Tier 3'!AG14*$AG$2,"")</f>
        <v/>
      </c>
      <c r="AH14" s="14" t="str">
        <f>IF(AND(NOT(ISBLANK('STB Models Tier 3'!AH14)),NOT(ISBLANK(VLOOKUP($G14,'Tier 3 Allowances'!$A$2:$AB$6,27,FALSE))),'STB Models Tier 3'!AH14&lt;2), 'STB Models Tier 3'!AH14*$AH$2,"")</f>
        <v/>
      </c>
      <c r="AI14" s="14" t="str">
        <f>IF(AND(NOT(ISBLANK('STB Models Tier 3'!AI14)),NOT(ISBLANK(VLOOKUP($G14,'Tier 3 Allowances'!$A$2:$AB$6,28,FALSE))),'STB Models Tier 3'!AI14&lt;2), 'STB Models Tier 3'!AI14*$AI$2,"")</f>
        <v/>
      </c>
      <c r="AJ14" s="56" t="str">
        <f>IF(ISBLANK('STB Models Tier 3'!AJ14),"",'STB Models Tier 3'!AJ14)</f>
        <v/>
      </c>
      <c r="AK14" s="15" t="str">
        <f>IF(ISBLANK('STB Models Tier 3'!AK14),"",'STB Models Tier 3'!AK14)</f>
        <v/>
      </c>
      <c r="AL14" s="15" t="str">
        <f>IF(ISBLANK('STB Models Tier 3'!AL14),"",'STB Models Tier 3'!AL14)</f>
        <v/>
      </c>
      <c r="AM14" s="15" t="str">
        <f>IF(ISBLANK('STB Models Tier 3'!AM14),"",'STB Models Tier 3'!AM14)</f>
        <v/>
      </c>
      <c r="AN14" s="15" t="str">
        <f>IF(ISBLANK('STB Models Tier 3'!AN14),"",'STB Models Tier 3'!AN14)</f>
        <v/>
      </c>
      <c r="AO14" s="15" t="str">
        <f>IF(ISBLANK('STB Models Tier 3'!AO14),"",'STB Models Tier 3'!AO14)</f>
        <v/>
      </c>
      <c r="AP14" s="15" t="str">
        <f>IF(ISBLANK('STB Models Tier 3'!G14),"",IF(ISBLANK('STB Models Tier 3'!H14), 14, 7-(4-$H14)/2))</f>
        <v/>
      </c>
      <c r="AQ14" s="15" t="str">
        <f>IF(ISBLANK('STB Models Tier 3'!G14),"",IF(ISBLANK('STB Models Tier 3'!I14),10,(10-I14)))</f>
        <v/>
      </c>
      <c r="AR14" s="15" t="str">
        <f>IF(ISBLANK('STB Models Tier 3'!G14),"",IF(ISBLANK('STB Models Tier 3'!H14),0,7+(4-H14)/2))</f>
        <v/>
      </c>
      <c r="AS14" s="15" t="str">
        <f>IF(ISBLANK('STB Models Tier 3'!G14),"",'STB Models Tier 3'!I14)</f>
        <v/>
      </c>
      <c r="AT14" s="15" t="str">
        <f>IF(ISBLANK('STB Models Tier 3'!G14),"",(IF(OR(AND(NOT(ISBLANK('STB Models Tier 3'!H14)),ISBLANK('STB Models Tier 3'!AM14)),AND(NOT(ISBLANK('STB Models Tier 3'!I14)),ISBLANK('STB Models Tier 3'!AN14)),ISBLANK('STB Models Tier 3'!AL14)),"Incomplete",0.365*('STB Models Tier 3'!AK14*AP14+'STB Models Tier 3'!AL14*AQ14+'STB Models Tier 3'!AM14*AR14+'STB Models Tier 3'!AN14*AS14))))</f>
        <v/>
      </c>
      <c r="AU14" s="14" t="str">
        <f>IF(ISBLANK('STB Models Tier 3'!G14),"",VLOOKUP(G14,'Tier 3 Allowances'!$A$2:$B$6,2,FALSE)+SUM($J14:$AI14))</f>
        <v/>
      </c>
      <c r="AV14" s="56" t="str">
        <f>IF(ISBLANK('STB Models Tier 3'!G14),"",AU14+'STB Models Tier 3'!AJ14)</f>
        <v/>
      </c>
      <c r="AW14" s="56" t="str">
        <f>IF(ISBLANK('STB Models Tier 3'!AO14),"",IF('STB Models Tier 3'!AO14&gt;'Tier 3 Calculations'!AV14,"No","Yes"))</f>
        <v/>
      </c>
      <c r="AX14" s="79" t="str">
        <f>IF(ISBLANK('STB Models Tier 3'!AT14),"",'STB Models Tier 3'!AT14)</f>
        <v/>
      </c>
    </row>
    <row r="15" spans="1:52" ht="16" x14ac:dyDescent="0.2">
      <c r="A15" s="56" t="str">
        <f>IF(ISBLANK('STB Models Tier 3'!A15),"",'STB Models Tier 3'!A15)</f>
        <v/>
      </c>
      <c r="B15" s="14" t="str">
        <f>IF(ISBLANK('STB Models Tier 3'!B15),"",'STB Models Tier 3'!B15)</f>
        <v/>
      </c>
      <c r="C15" s="14" t="str">
        <f>IF(ISBLANK('STB Models Tier 3'!C15),"",'STB Models Tier 3'!C15)</f>
        <v/>
      </c>
      <c r="D15" s="14" t="str">
        <f>IF(ISBLANK('STB Models Tier 3'!D15),"",'STB Models Tier 3'!D15)</f>
        <v/>
      </c>
      <c r="E15" s="14" t="str">
        <f>IF(ISBLANK('STB Models Tier 3'!E15),"",'STB Models Tier 3'!E15)</f>
        <v/>
      </c>
      <c r="F15" s="14" t="str">
        <f>IF(ISBLANK('STB Models Tier 3'!F15),"",'STB Models Tier 3'!F15)</f>
        <v/>
      </c>
      <c r="G15" s="14" t="str">
        <f>IF(ISBLANK('STB Models Tier 3'!G15),"",'STB Models Tier 3'!G15)</f>
        <v/>
      </c>
      <c r="H15" s="14" t="str">
        <f>IF(ISBLANK('STB Models Tier 3'!H15),"",'STB Models Tier 3'!H15)</f>
        <v/>
      </c>
      <c r="I15" s="14" t="str">
        <f>IF(ISBLANK('STB Models Tier 3'!I15),"",'STB Models Tier 3'!I15)</f>
        <v/>
      </c>
      <c r="J15" s="14" t="str">
        <f>IF(AND(NOT(ISBLANK('STB Models Tier 3'!J15)),NOT(ISBLANK(VLOOKUP($G15,'Tier 3 Allowances'!$A$2:$AB$6,3,FALSE))),'STB Models Tier 3'!J15&lt;2), 'STB Models Tier 3'!J15*$J$2,"")</f>
        <v/>
      </c>
      <c r="K15" s="14" t="str">
        <f>IF(AND(NOT(ISBLANK('STB Models Tier 3'!K15)),NOT(ISBLANK(VLOOKUP($G15,'Tier 3 Allowances'!$A$2:$AB$6,4,FALSE))),'STB Models Tier 3'!K15&lt;3), 'STB Models Tier 3'!K15*$K$2,"")</f>
        <v/>
      </c>
      <c r="L15" s="14" t="str">
        <f>IF(AND(NOT(ISBLANK('STB Models Tier 3'!L15)),NOT(ISBLANK(VLOOKUP($G15,'Tier 3 Allowances'!$A$2:$AB$6,5,FALSE))),'STB Models Tier 3'!L15&lt;2), 'STB Models Tier 3'!L15*$L$2,"")</f>
        <v/>
      </c>
      <c r="M15" s="14" t="str">
        <f>IF(AND(NOT(ISBLANK('STB Models Tier 3'!M15)),NOT(ISBLANK(VLOOKUP($G15,'Tier 3 Allowances'!$A$2:$AB$6,6,FALSE))),'STB Models Tier 3'!M15&lt;3), 'STB Models Tier 3'!M15*$M$2,"")</f>
        <v/>
      </c>
      <c r="N15" s="14" t="str">
        <f>IF(AND(NOT(ISBLANK('STB Models Tier 3'!N15)),OR(ISBLANK('STB Models Tier 3'!O15),'STB Models Tier 3'!O15=0),NOT(ISBLANK(VLOOKUP($G15,'Tier 3 Allowances'!$A$2:$AB$6,7,FALSE))),'STB Models Tier 3'!N15&lt;2), 'STB Models Tier 3'!N15*$N$2,"")</f>
        <v/>
      </c>
      <c r="O15" s="14" t="str">
        <f>IF(AND(NOT(ISBLANK('STB Models Tier 3'!O15)),NOT(ISBLANK(VLOOKUP($G15,'Tier 3 Allowances'!$A$2:$AB$6,8,FALSE))),'STB Models Tier 3'!O15&lt;2), 'STB Models Tier 3'!O15*$O$2,"")</f>
        <v/>
      </c>
      <c r="P15" s="14" t="str">
        <f>IF(AND(NOT(ISBLANK('STB Models Tier 3'!P15)),NOT(ISBLANK(VLOOKUP($G15,'Tier 3 Allowances'!$A$2:$AB$6,9,FALSE))),'STB Models Tier 3'!P15&lt;7), 'STB Models Tier 3'!P15*$P$2,"")</f>
        <v/>
      </c>
      <c r="Q15" s="14" t="str">
        <f>IF(AND(NOT(ISBLANK('STB Models Tier 3'!Q15)),OR(ISBLANK('STB Models Tier 3'!T15),'STB Models Tier 3'!T15=0),NOT(ISBLANK(VLOOKUP($G15,'Tier 3 Allowances'!$A$2:$AB$6,10,FALSE))),'STB Models Tier 3'!Q15&lt;2), 'STB Models Tier 3'!Q15*$Q$2,"")</f>
        <v/>
      </c>
      <c r="R15" s="14" t="str">
        <f>IF(AND(NOT(ISBLANK('STB Models Tier 3'!R15)),NOT(ISBLANK(VLOOKUP($G15,'Tier 3 Allowances'!$A$2:$AB$6,11,FALSE))),'STB Models Tier 3'!R15&lt;2), 'STB Models Tier 3'!R15*$R$2,"")</f>
        <v/>
      </c>
      <c r="S15" s="14" t="str">
        <f>IF(AND(NOT(ISBLANK('STB Models Tier 3'!S15)),OR(ISBLANK('STB Models Tier 3'!T15),'STB Models Tier 3'!T15=0),NOT(ISBLANK(VLOOKUP($G15,'Tier 3 Allowances'!$A$2:$AB$6,12,FALSE))),'STB Models Tier 3'!S15&lt;2), 'STB Models Tier 3'!S15*$S$2,"")</f>
        <v/>
      </c>
      <c r="T15" s="14" t="str">
        <f>IF(AND(NOT(ISBLANK('STB Models Tier 3'!T15)),NOT(ISBLANK(VLOOKUP($G15,'Tier 3 Allowances'!$A$2:$AB$6,13,FALSE))),'STB Models Tier 3'!T15&lt;2), 'STB Models Tier 3'!T15*$T$2,"")</f>
        <v/>
      </c>
      <c r="U15" s="14" t="str">
        <f>IF(AND(NOT(ISBLANK('STB Models Tier 3'!U15)),NOT(ISBLANK(VLOOKUP($G15,'Tier 3 Allowances'!$A$2:$AB$6,14,FALSE))),'STB Models Tier 3'!U15&lt;2), 'STB Models Tier 3'!U15*$U$2,"")</f>
        <v/>
      </c>
      <c r="V15" s="14" t="str">
        <f>IF(AND(NOT(ISBLANK('STB Models Tier 3'!V15)),NOT(ISBLANK(VLOOKUP($G15,'Tier 3 Allowances'!$A$2:$AB$6,15,FALSE))),'STB Models Tier 3'!V15&lt;3), 'STB Models Tier 3'!V15*$V$2,"")</f>
        <v/>
      </c>
      <c r="W15" s="14" t="str">
        <f>IF(AND(NOT(ISBLANK('STB Models Tier 3'!W15)),NOT(ISBLANK(VLOOKUP($G15,'Tier 3 Allowances'!$A$2:$AB$6,16,FALSE))),'STB Models Tier 3'!W15&lt;2), 'STB Models Tier 3'!W15*$W$2,"")</f>
        <v/>
      </c>
      <c r="X15" s="14" t="str">
        <f>IF(AND(NOT(ISBLANK('STB Models Tier 3'!X15)),NOT(ISBLANK(VLOOKUP($G15,'Tier 3 Allowances'!$A$2:$AB$6,17,FALSE))),'STB Models Tier 3'!X15&lt;6), 'STB Models Tier 3'!X15*$X$2,"")</f>
        <v/>
      </c>
      <c r="Y15" s="14" t="str">
        <f>IF(AND(NOT(ISBLANK('STB Models Tier 3'!Y15)),NOT(ISBLANK(VLOOKUP($G15,'Tier 3 Allowances'!$A$2:$AB$6,18,FALSE))),'STB Models Tier 3'!Y15&lt;3), 'STB Models Tier 3'!Y15*$Y$2,"")</f>
        <v/>
      </c>
      <c r="Z15" s="14" t="str">
        <f>IF(AND(NOT(ISBLANK('STB Models Tier 3'!Z15)),NOT(ISBLANK(VLOOKUP($G15,'Tier 3 Allowances'!$A$2:$AB$6,19,FALSE))),'STB Models Tier 3'!Z15&lt;3), 'STB Models Tier 3'!Z15*$Z$2,"")</f>
        <v/>
      </c>
      <c r="AA15" s="14" t="str">
        <f>IF(AND(NOT(ISBLANK('STB Models Tier 3'!AA15)),NOT(ISBLANK(VLOOKUP($G15,'Tier 3 Allowances'!$A$2:$AB$6,20,FALSE))),'STB Models Tier 3'!AA15&lt;11), 'STB Models Tier 3'!AA15*$AA$2,"")</f>
        <v/>
      </c>
      <c r="AB15" s="14" t="str">
        <f>IF(AND(NOT(ISBLANK('STB Models Tier 3'!AB15)),NOT(ISBLANK(VLOOKUP($G15,'Tier 3 Allowances'!$A$2:$AB$6,21,FALSE))),'STB Models Tier 3'!AB15&lt;3), 'STB Models Tier 3'!AB15*$AB$2,"")</f>
        <v/>
      </c>
      <c r="AC15" s="14" t="str">
        <f>IF(AND(NOT(ISBLANK('STB Models Tier 3'!AC15)),NOT(ISBLANK(VLOOKUP($G15,'Tier 3 Allowances'!$A$2:$AB$6,22,FALSE))),'STB Models Tier 3'!AC15&lt;3), 'STB Models Tier 3'!AC15*$AC$2,"")</f>
        <v/>
      </c>
      <c r="AD15" s="14" t="str">
        <f>IF(AND(NOT(ISBLANK('STB Models Tier 3'!AD15)),NOT(ISBLANK(VLOOKUP($G15,'Tier 3 Allowances'!$A$2:$AB$6,23,FALSE))),'STB Models Tier 3'!AD15&lt;11), 'STB Models Tier 3'!AD15*$AD$2,"")</f>
        <v/>
      </c>
      <c r="AE15" s="14" t="str">
        <f>IF(AND(NOT(ISBLANK('STB Models Tier 3'!AE15)),NOT(ISBLANK(VLOOKUP($G15,'Tier 3 Allowances'!$A$2:$AB$6,24,FALSE))),'STB Models Tier 3'!AE15&lt;2), 'STB Models Tier 3'!AE15*$AE$2,"")</f>
        <v/>
      </c>
      <c r="AF15" s="14" t="str">
        <f>IF(AND(NOT(ISBLANK('STB Models Tier 3'!AF15)),NOT(ISBLANK(VLOOKUP($G15,'Tier 3 Allowances'!$A$2:$AB$6,25,FALSE))),'STB Models Tier 3'!AF15&lt;2,OR(ISBLANK('STB Models Tier 3'!AE15),'STB Models Tier 3'!AE15=0),OR(ISBLANK('STB Models Tier 3'!$P15),'STB Models Tier 3'!$P15=0)), 'STB Models Tier 3'!AF15*$AF$2,"")</f>
        <v/>
      </c>
      <c r="AG15" s="14" t="str">
        <f>IF(AND(NOT(ISBLANK('STB Models Tier 3'!AG15)),NOT(ISBLANK(VLOOKUP($G15,'Tier 3 Allowances'!$A$2:$AB$6,26,FALSE))),'STB Models Tier 3'!AG15&lt;2), 'STB Models Tier 3'!AG15*$AG$2,"")</f>
        <v/>
      </c>
      <c r="AH15" s="14" t="str">
        <f>IF(AND(NOT(ISBLANK('STB Models Tier 3'!AH15)),NOT(ISBLANK(VLOOKUP($G15,'Tier 3 Allowances'!$A$2:$AB$6,27,FALSE))),'STB Models Tier 3'!AH15&lt;2), 'STB Models Tier 3'!AH15*$AH$2,"")</f>
        <v/>
      </c>
      <c r="AI15" s="14" t="str">
        <f>IF(AND(NOT(ISBLANK('STB Models Tier 3'!AI15)),NOT(ISBLANK(VLOOKUP($G15,'Tier 3 Allowances'!$A$2:$AB$6,28,FALSE))),'STB Models Tier 3'!AI15&lt;2), 'STB Models Tier 3'!AI15*$AI$2,"")</f>
        <v/>
      </c>
      <c r="AJ15" s="56" t="str">
        <f>IF(ISBLANK('STB Models Tier 3'!AJ15),"",'STB Models Tier 3'!AJ15)</f>
        <v/>
      </c>
      <c r="AK15" s="15" t="str">
        <f>IF(ISBLANK('STB Models Tier 3'!AK15),"",'STB Models Tier 3'!AK15)</f>
        <v/>
      </c>
      <c r="AL15" s="15" t="str">
        <f>IF(ISBLANK('STB Models Tier 3'!AL15),"",'STB Models Tier 3'!AL15)</f>
        <v/>
      </c>
      <c r="AM15" s="15" t="str">
        <f>IF(ISBLANK('STB Models Tier 3'!AM15),"",'STB Models Tier 3'!AM15)</f>
        <v/>
      </c>
      <c r="AN15" s="15" t="str">
        <f>IF(ISBLANK('STB Models Tier 3'!AN15),"",'STB Models Tier 3'!AN15)</f>
        <v/>
      </c>
      <c r="AO15" s="15" t="str">
        <f>IF(ISBLANK('STB Models Tier 3'!AO15),"",'STB Models Tier 3'!AO15)</f>
        <v/>
      </c>
      <c r="AP15" s="15" t="str">
        <f>IF(ISBLANK('STB Models Tier 3'!G15),"",IF(ISBLANK('STB Models Tier 3'!H15), 14, 7-(4-$H15)/2))</f>
        <v/>
      </c>
      <c r="AQ15" s="15" t="str">
        <f>IF(ISBLANK('STB Models Tier 3'!G15),"",IF(ISBLANK('STB Models Tier 3'!I15),10,(10-I15)))</f>
        <v/>
      </c>
      <c r="AR15" s="15" t="str">
        <f>IF(ISBLANK('STB Models Tier 3'!G15),"",IF(ISBLANK('STB Models Tier 3'!H15),0,7+(4-H15)/2))</f>
        <v/>
      </c>
      <c r="AS15" s="15" t="str">
        <f>IF(ISBLANK('STB Models Tier 3'!G15),"",'STB Models Tier 3'!I15)</f>
        <v/>
      </c>
      <c r="AT15" s="15" t="str">
        <f>IF(ISBLANK('STB Models Tier 3'!G15),"",(IF(OR(AND(NOT(ISBLANK('STB Models Tier 3'!H15)),ISBLANK('STB Models Tier 3'!AM15)),AND(NOT(ISBLANK('STB Models Tier 3'!I15)),ISBLANK('STB Models Tier 3'!AN15)),ISBLANK('STB Models Tier 3'!AL15)),"Incomplete",0.365*('STB Models Tier 3'!AK15*AP15+'STB Models Tier 3'!AL15*AQ15+'STB Models Tier 3'!AM15*AR15+'STB Models Tier 3'!AN15*AS15))))</f>
        <v/>
      </c>
      <c r="AU15" s="14" t="str">
        <f>IF(ISBLANK('STB Models Tier 3'!G15),"",VLOOKUP(G15,'Tier 3 Allowances'!$A$2:$B$6,2,FALSE)+SUM($J15:$AI15))</f>
        <v/>
      </c>
      <c r="AV15" s="56" t="str">
        <f>IF(ISBLANK('STB Models Tier 3'!G15),"",AU15+'STB Models Tier 3'!AJ15)</f>
        <v/>
      </c>
      <c r="AW15" s="56" t="str">
        <f>IF(ISBLANK('STB Models Tier 3'!AO15),"",IF('STB Models Tier 3'!AO15&gt;'Tier 3 Calculations'!AV15,"No","Yes"))</f>
        <v/>
      </c>
      <c r="AX15" s="79" t="str">
        <f>IF(ISBLANK('STB Models Tier 3'!AT15),"",'STB Models Tier 3'!AT15)</f>
        <v/>
      </c>
    </row>
    <row r="16" spans="1:52" ht="16" x14ac:dyDescent="0.2">
      <c r="A16" s="56" t="str">
        <f>IF(ISBLANK('STB Models Tier 3'!A16),"",'STB Models Tier 3'!A16)</f>
        <v/>
      </c>
      <c r="B16" s="14" t="str">
        <f>IF(ISBLANK('STB Models Tier 3'!B16),"",'STB Models Tier 3'!B16)</f>
        <v/>
      </c>
      <c r="C16" s="14" t="str">
        <f>IF(ISBLANK('STB Models Tier 3'!C16),"",'STB Models Tier 3'!C16)</f>
        <v/>
      </c>
      <c r="D16" s="14" t="str">
        <f>IF(ISBLANK('STB Models Tier 3'!D16),"",'STB Models Tier 3'!D16)</f>
        <v/>
      </c>
      <c r="E16" s="14" t="str">
        <f>IF(ISBLANK('STB Models Tier 3'!E16),"",'STB Models Tier 3'!E16)</f>
        <v/>
      </c>
      <c r="F16" s="14" t="str">
        <f>IF(ISBLANK('STB Models Tier 3'!F16),"",'STB Models Tier 3'!F16)</f>
        <v/>
      </c>
      <c r="G16" s="14" t="str">
        <f>IF(ISBLANK('STB Models Tier 3'!G16),"",'STB Models Tier 3'!G16)</f>
        <v/>
      </c>
      <c r="H16" s="14" t="str">
        <f>IF(ISBLANK('STB Models Tier 3'!H16),"",'STB Models Tier 3'!H16)</f>
        <v/>
      </c>
      <c r="I16" s="14" t="str">
        <f>IF(ISBLANK('STB Models Tier 3'!I16),"",'STB Models Tier 3'!I16)</f>
        <v/>
      </c>
      <c r="J16" s="14" t="str">
        <f>IF(AND(NOT(ISBLANK('STB Models Tier 3'!J16)),NOT(ISBLANK(VLOOKUP($G16,'Tier 3 Allowances'!$A$2:$AB$6,3,FALSE))),'STB Models Tier 3'!J16&lt;2), 'STB Models Tier 3'!J16*$J$2,"")</f>
        <v/>
      </c>
      <c r="K16" s="14" t="str">
        <f>IF(AND(NOT(ISBLANK('STB Models Tier 3'!K16)),NOT(ISBLANK(VLOOKUP($G16,'Tier 3 Allowances'!$A$2:$AB$6,4,FALSE))),'STB Models Tier 3'!K16&lt;3), 'STB Models Tier 3'!K16*$K$2,"")</f>
        <v/>
      </c>
      <c r="L16" s="14" t="str">
        <f>IF(AND(NOT(ISBLANK('STB Models Tier 3'!L16)),NOT(ISBLANK(VLOOKUP($G16,'Tier 3 Allowances'!$A$2:$AB$6,5,FALSE))),'STB Models Tier 3'!L16&lt;2), 'STB Models Tier 3'!L16*$L$2,"")</f>
        <v/>
      </c>
      <c r="M16" s="14" t="str">
        <f>IF(AND(NOT(ISBLANK('STB Models Tier 3'!M16)),NOT(ISBLANK(VLOOKUP($G16,'Tier 3 Allowances'!$A$2:$AB$6,6,FALSE))),'STB Models Tier 3'!M16&lt;3), 'STB Models Tier 3'!M16*$M$2,"")</f>
        <v/>
      </c>
      <c r="N16" s="14" t="str">
        <f>IF(AND(NOT(ISBLANK('STB Models Tier 3'!N16)),OR(ISBLANK('STB Models Tier 3'!O16),'STB Models Tier 3'!O16=0),NOT(ISBLANK(VLOOKUP($G16,'Tier 3 Allowances'!$A$2:$AB$6,7,FALSE))),'STB Models Tier 3'!N16&lt;2), 'STB Models Tier 3'!N16*$N$2,"")</f>
        <v/>
      </c>
      <c r="O16" s="14" t="str">
        <f>IF(AND(NOT(ISBLANK('STB Models Tier 3'!O16)),NOT(ISBLANK(VLOOKUP($G16,'Tier 3 Allowances'!$A$2:$AB$6,8,FALSE))),'STB Models Tier 3'!O16&lt;2), 'STB Models Tier 3'!O16*$O$2,"")</f>
        <v/>
      </c>
      <c r="P16" s="14" t="str">
        <f>IF(AND(NOT(ISBLANK('STB Models Tier 3'!P16)),NOT(ISBLANK(VLOOKUP($G16,'Tier 3 Allowances'!$A$2:$AB$6,9,FALSE))),'STB Models Tier 3'!P16&lt;7), 'STB Models Tier 3'!P16*$P$2,"")</f>
        <v/>
      </c>
      <c r="Q16" s="14" t="str">
        <f>IF(AND(NOT(ISBLANK('STB Models Tier 3'!Q16)),OR(ISBLANK('STB Models Tier 3'!T16),'STB Models Tier 3'!T16=0),NOT(ISBLANK(VLOOKUP($G16,'Tier 3 Allowances'!$A$2:$AB$6,10,FALSE))),'STB Models Tier 3'!Q16&lt;2), 'STB Models Tier 3'!Q16*$Q$2,"")</f>
        <v/>
      </c>
      <c r="R16" s="14" t="str">
        <f>IF(AND(NOT(ISBLANK('STB Models Tier 3'!R16)),NOT(ISBLANK(VLOOKUP($G16,'Tier 3 Allowances'!$A$2:$AB$6,11,FALSE))),'STB Models Tier 3'!R16&lt;2), 'STB Models Tier 3'!R16*$R$2,"")</f>
        <v/>
      </c>
      <c r="S16" s="14" t="str">
        <f>IF(AND(NOT(ISBLANK('STB Models Tier 3'!S16)),OR(ISBLANK('STB Models Tier 3'!T16),'STB Models Tier 3'!T16=0),NOT(ISBLANK(VLOOKUP($G16,'Tier 3 Allowances'!$A$2:$AB$6,12,FALSE))),'STB Models Tier 3'!S16&lt;2), 'STB Models Tier 3'!S16*$S$2,"")</f>
        <v/>
      </c>
      <c r="T16" s="14" t="str">
        <f>IF(AND(NOT(ISBLANK('STB Models Tier 3'!T16)),NOT(ISBLANK(VLOOKUP($G16,'Tier 3 Allowances'!$A$2:$AB$6,13,FALSE))),'STB Models Tier 3'!T16&lt;2), 'STB Models Tier 3'!T16*$T$2,"")</f>
        <v/>
      </c>
      <c r="U16" s="14" t="str">
        <f>IF(AND(NOT(ISBLANK('STB Models Tier 3'!U16)),NOT(ISBLANK(VLOOKUP($G16,'Tier 3 Allowances'!$A$2:$AB$6,14,FALSE))),'STB Models Tier 3'!U16&lt;2), 'STB Models Tier 3'!U16*$U$2,"")</f>
        <v/>
      </c>
      <c r="V16" s="14" t="str">
        <f>IF(AND(NOT(ISBLANK('STB Models Tier 3'!V16)),NOT(ISBLANK(VLOOKUP($G16,'Tier 3 Allowances'!$A$2:$AB$6,15,FALSE))),'STB Models Tier 3'!V16&lt;3), 'STB Models Tier 3'!V16*$V$2,"")</f>
        <v/>
      </c>
      <c r="W16" s="14" t="str">
        <f>IF(AND(NOT(ISBLANK('STB Models Tier 3'!W16)),NOT(ISBLANK(VLOOKUP($G16,'Tier 3 Allowances'!$A$2:$AB$6,16,FALSE))),'STB Models Tier 3'!W16&lt;2), 'STB Models Tier 3'!W16*$W$2,"")</f>
        <v/>
      </c>
      <c r="X16" s="14" t="str">
        <f>IF(AND(NOT(ISBLANK('STB Models Tier 3'!X16)),NOT(ISBLANK(VLOOKUP($G16,'Tier 3 Allowances'!$A$2:$AB$6,17,FALSE))),'STB Models Tier 3'!X16&lt;6), 'STB Models Tier 3'!X16*$X$2,"")</f>
        <v/>
      </c>
      <c r="Y16" s="14" t="str">
        <f>IF(AND(NOT(ISBLANK('STB Models Tier 3'!Y16)),NOT(ISBLANK(VLOOKUP($G16,'Tier 3 Allowances'!$A$2:$AB$6,18,FALSE))),'STB Models Tier 3'!Y16&lt;3), 'STB Models Tier 3'!Y16*$Y$2,"")</f>
        <v/>
      </c>
      <c r="Z16" s="14" t="str">
        <f>IF(AND(NOT(ISBLANK('STB Models Tier 3'!Z16)),NOT(ISBLANK(VLOOKUP($G16,'Tier 3 Allowances'!$A$2:$AB$6,19,FALSE))),'STB Models Tier 3'!Z16&lt;3), 'STB Models Tier 3'!Z16*$Z$2,"")</f>
        <v/>
      </c>
      <c r="AA16" s="14" t="str">
        <f>IF(AND(NOT(ISBLANK('STB Models Tier 3'!AA16)),NOT(ISBLANK(VLOOKUP($G16,'Tier 3 Allowances'!$A$2:$AB$6,20,FALSE))),'STB Models Tier 3'!AA16&lt;11), 'STB Models Tier 3'!AA16*$AA$2,"")</f>
        <v/>
      </c>
      <c r="AB16" s="14" t="str">
        <f>IF(AND(NOT(ISBLANK('STB Models Tier 3'!AB16)),NOT(ISBLANK(VLOOKUP($G16,'Tier 3 Allowances'!$A$2:$AB$6,21,FALSE))),'STB Models Tier 3'!AB16&lt;3), 'STB Models Tier 3'!AB16*$AB$2,"")</f>
        <v/>
      </c>
      <c r="AC16" s="14" t="str">
        <f>IF(AND(NOT(ISBLANK('STB Models Tier 3'!AC16)),NOT(ISBLANK(VLOOKUP($G16,'Tier 3 Allowances'!$A$2:$AB$6,22,FALSE))),'STB Models Tier 3'!AC16&lt;3), 'STB Models Tier 3'!AC16*$AC$2,"")</f>
        <v/>
      </c>
      <c r="AD16" s="14" t="str">
        <f>IF(AND(NOT(ISBLANK('STB Models Tier 3'!AD16)),NOT(ISBLANK(VLOOKUP($G16,'Tier 3 Allowances'!$A$2:$AB$6,23,FALSE))),'STB Models Tier 3'!AD16&lt;11), 'STB Models Tier 3'!AD16*$AD$2,"")</f>
        <v/>
      </c>
      <c r="AE16" s="14" t="str">
        <f>IF(AND(NOT(ISBLANK('STB Models Tier 3'!AE16)),NOT(ISBLANK(VLOOKUP($G16,'Tier 3 Allowances'!$A$2:$AB$6,24,FALSE))),'STB Models Tier 3'!AE16&lt;2), 'STB Models Tier 3'!AE16*$AE$2,"")</f>
        <v/>
      </c>
      <c r="AF16" s="14" t="str">
        <f>IF(AND(NOT(ISBLANK('STB Models Tier 3'!AF16)),NOT(ISBLANK(VLOOKUP($G16,'Tier 3 Allowances'!$A$2:$AB$6,25,FALSE))),'STB Models Tier 3'!AF16&lt;2,OR(ISBLANK('STB Models Tier 3'!AE16),'STB Models Tier 3'!AE16=0),OR(ISBLANK('STB Models Tier 3'!$P16),'STB Models Tier 3'!$P16=0)), 'STB Models Tier 3'!AF16*$AF$2,"")</f>
        <v/>
      </c>
      <c r="AG16" s="14" t="str">
        <f>IF(AND(NOT(ISBLANK('STB Models Tier 3'!AG16)),NOT(ISBLANK(VLOOKUP($G16,'Tier 3 Allowances'!$A$2:$AB$6,26,FALSE))),'STB Models Tier 3'!AG16&lt;2), 'STB Models Tier 3'!AG16*$AG$2,"")</f>
        <v/>
      </c>
      <c r="AH16" s="14" t="str">
        <f>IF(AND(NOT(ISBLANK('STB Models Tier 3'!AH16)),NOT(ISBLANK(VLOOKUP($G16,'Tier 3 Allowances'!$A$2:$AB$6,27,FALSE))),'STB Models Tier 3'!AH16&lt;2), 'STB Models Tier 3'!AH16*$AH$2,"")</f>
        <v/>
      </c>
      <c r="AI16" s="14" t="str">
        <f>IF(AND(NOT(ISBLANK('STB Models Tier 3'!AI16)),NOT(ISBLANK(VLOOKUP($G16,'Tier 3 Allowances'!$A$2:$AB$6,28,FALSE))),'STB Models Tier 3'!AI16&lt;2), 'STB Models Tier 3'!AI16*$AI$2,"")</f>
        <v/>
      </c>
      <c r="AJ16" s="56" t="str">
        <f>IF(ISBLANK('STB Models Tier 3'!AJ16),"",'STB Models Tier 3'!AJ16)</f>
        <v/>
      </c>
      <c r="AK16" s="15" t="str">
        <f>IF(ISBLANK('STB Models Tier 3'!AK16),"",'STB Models Tier 3'!AK16)</f>
        <v/>
      </c>
      <c r="AL16" s="15" t="str">
        <f>IF(ISBLANK('STB Models Tier 3'!AL16),"",'STB Models Tier 3'!AL16)</f>
        <v/>
      </c>
      <c r="AM16" s="15" t="str">
        <f>IF(ISBLANK('STB Models Tier 3'!AM16),"",'STB Models Tier 3'!AM16)</f>
        <v/>
      </c>
      <c r="AN16" s="15" t="str">
        <f>IF(ISBLANK('STB Models Tier 3'!AN16),"",'STB Models Tier 3'!AN16)</f>
        <v/>
      </c>
      <c r="AO16" s="15" t="str">
        <f>IF(ISBLANK('STB Models Tier 3'!AO16),"",'STB Models Tier 3'!AO16)</f>
        <v/>
      </c>
      <c r="AP16" s="15" t="str">
        <f>IF(ISBLANK('STB Models Tier 3'!G16),"",IF(ISBLANK('STB Models Tier 3'!H16), 14, 7-(4-$H16)/2))</f>
        <v/>
      </c>
      <c r="AQ16" s="15" t="str">
        <f>IF(ISBLANK('STB Models Tier 3'!G16),"",IF(ISBLANK('STB Models Tier 3'!I16),10,(10-I16)))</f>
        <v/>
      </c>
      <c r="AR16" s="15" t="str">
        <f>IF(ISBLANK('STB Models Tier 3'!G16),"",IF(ISBLANK('STB Models Tier 3'!H16),0,7+(4-H16)/2))</f>
        <v/>
      </c>
      <c r="AS16" s="15" t="str">
        <f>IF(ISBLANK('STB Models Tier 3'!G16),"",'STB Models Tier 3'!I16)</f>
        <v/>
      </c>
      <c r="AT16" s="15" t="str">
        <f>IF(ISBLANK('STB Models Tier 3'!G16),"",(IF(OR(AND(NOT(ISBLANK('STB Models Tier 3'!H16)),ISBLANK('STB Models Tier 3'!AM16)),AND(NOT(ISBLANK('STB Models Tier 3'!I16)),ISBLANK('STB Models Tier 3'!AN16)),ISBLANK('STB Models Tier 3'!AL16)),"Incomplete",0.365*('STB Models Tier 3'!AK16*AP16+'STB Models Tier 3'!AL16*AQ16+'STB Models Tier 3'!AM16*AR16+'STB Models Tier 3'!AN16*AS16))))</f>
        <v/>
      </c>
      <c r="AU16" s="14" t="str">
        <f>IF(ISBLANK('STB Models Tier 3'!G16),"",VLOOKUP(G16,'Tier 3 Allowances'!$A$2:$B$6,2,FALSE)+SUM($J16:$AI16))</f>
        <v/>
      </c>
      <c r="AV16" s="56" t="str">
        <f>IF(ISBLANK('STB Models Tier 3'!G16),"",AU16+'STB Models Tier 3'!AJ16)</f>
        <v/>
      </c>
      <c r="AW16" s="56" t="str">
        <f>IF(ISBLANK('STB Models Tier 3'!AO16),"",IF('STB Models Tier 3'!AO16&gt;'Tier 3 Calculations'!AV16,"No","Yes"))</f>
        <v/>
      </c>
      <c r="AX16" s="79" t="str">
        <f>IF(ISBLANK('STB Models Tier 3'!AT16),"",'STB Models Tier 3'!AT16)</f>
        <v/>
      </c>
    </row>
    <row r="17" spans="1:50" ht="16" x14ac:dyDescent="0.2">
      <c r="A17" s="56" t="str">
        <f>IF(ISBLANK('STB Models Tier 3'!A17),"",'STB Models Tier 3'!A17)</f>
        <v/>
      </c>
      <c r="B17" s="14" t="str">
        <f>IF(ISBLANK('STB Models Tier 3'!B17),"",'STB Models Tier 3'!B17)</f>
        <v/>
      </c>
      <c r="C17" s="14" t="str">
        <f>IF(ISBLANK('STB Models Tier 3'!C17),"",'STB Models Tier 3'!C17)</f>
        <v/>
      </c>
      <c r="D17" s="14" t="str">
        <f>IF(ISBLANK('STB Models Tier 3'!D17),"",'STB Models Tier 3'!D17)</f>
        <v/>
      </c>
      <c r="E17" s="14" t="str">
        <f>IF(ISBLANK('STB Models Tier 3'!E17),"",'STB Models Tier 3'!E17)</f>
        <v/>
      </c>
      <c r="F17" s="14" t="str">
        <f>IF(ISBLANK('STB Models Tier 3'!F17),"",'STB Models Tier 3'!F17)</f>
        <v/>
      </c>
      <c r="G17" s="14" t="str">
        <f>IF(ISBLANK('STB Models Tier 3'!G17),"",'STB Models Tier 3'!G17)</f>
        <v/>
      </c>
      <c r="H17" s="14" t="str">
        <f>IF(ISBLANK('STB Models Tier 3'!H17),"",'STB Models Tier 3'!H17)</f>
        <v/>
      </c>
      <c r="I17" s="14" t="str">
        <f>IF(ISBLANK('STB Models Tier 3'!I17),"",'STB Models Tier 3'!I17)</f>
        <v/>
      </c>
      <c r="J17" s="14" t="str">
        <f>IF(AND(NOT(ISBLANK('STB Models Tier 3'!J17)),NOT(ISBLANK(VLOOKUP($G17,'Tier 3 Allowances'!$A$2:$AB$6,3,FALSE))),'STB Models Tier 3'!J17&lt;2), 'STB Models Tier 3'!J17*$J$2,"")</f>
        <v/>
      </c>
      <c r="K17" s="14" t="str">
        <f>IF(AND(NOT(ISBLANK('STB Models Tier 3'!K17)),NOT(ISBLANK(VLOOKUP($G17,'Tier 3 Allowances'!$A$2:$AB$6,4,FALSE))),'STB Models Tier 3'!K17&lt;3), 'STB Models Tier 3'!K17*$K$2,"")</f>
        <v/>
      </c>
      <c r="L17" s="14" t="str">
        <f>IF(AND(NOT(ISBLANK('STB Models Tier 3'!L17)),NOT(ISBLANK(VLOOKUP($G17,'Tier 3 Allowances'!$A$2:$AB$6,5,FALSE))),'STB Models Tier 3'!L17&lt;2), 'STB Models Tier 3'!L17*$L$2,"")</f>
        <v/>
      </c>
      <c r="M17" s="14" t="str">
        <f>IF(AND(NOT(ISBLANK('STB Models Tier 3'!M17)),NOT(ISBLANK(VLOOKUP($G17,'Tier 3 Allowances'!$A$2:$AB$6,6,FALSE))),'STB Models Tier 3'!M17&lt;3), 'STB Models Tier 3'!M17*$M$2,"")</f>
        <v/>
      </c>
      <c r="N17" s="14" t="str">
        <f>IF(AND(NOT(ISBLANK('STB Models Tier 3'!N17)),OR(ISBLANK('STB Models Tier 3'!O17),'STB Models Tier 3'!O17=0),NOT(ISBLANK(VLOOKUP($G17,'Tier 3 Allowances'!$A$2:$AB$6,7,FALSE))),'STB Models Tier 3'!N17&lt;2), 'STB Models Tier 3'!N17*$N$2,"")</f>
        <v/>
      </c>
      <c r="O17" s="14" t="str">
        <f>IF(AND(NOT(ISBLANK('STB Models Tier 3'!O17)),NOT(ISBLANK(VLOOKUP($G17,'Tier 3 Allowances'!$A$2:$AB$6,8,FALSE))),'STB Models Tier 3'!O17&lt;2), 'STB Models Tier 3'!O17*$O$2,"")</f>
        <v/>
      </c>
      <c r="P17" s="14" t="str">
        <f>IF(AND(NOT(ISBLANK('STB Models Tier 3'!P17)),NOT(ISBLANK(VLOOKUP($G17,'Tier 3 Allowances'!$A$2:$AB$6,9,FALSE))),'STB Models Tier 3'!P17&lt;7), 'STB Models Tier 3'!P17*$P$2,"")</f>
        <v/>
      </c>
      <c r="Q17" s="14" t="str">
        <f>IF(AND(NOT(ISBLANK('STB Models Tier 3'!Q17)),OR(ISBLANK('STB Models Tier 3'!T17),'STB Models Tier 3'!T17=0),NOT(ISBLANK(VLOOKUP($G17,'Tier 3 Allowances'!$A$2:$AB$6,10,FALSE))),'STB Models Tier 3'!Q17&lt;2), 'STB Models Tier 3'!Q17*$Q$2,"")</f>
        <v/>
      </c>
      <c r="R17" s="14" t="str">
        <f>IF(AND(NOT(ISBLANK('STB Models Tier 3'!R17)),NOT(ISBLANK(VLOOKUP($G17,'Tier 3 Allowances'!$A$2:$AB$6,11,FALSE))),'STB Models Tier 3'!R17&lt;2), 'STB Models Tier 3'!R17*$R$2,"")</f>
        <v/>
      </c>
      <c r="S17" s="14" t="str">
        <f>IF(AND(NOT(ISBLANK('STB Models Tier 3'!S17)),OR(ISBLANK('STB Models Tier 3'!T17),'STB Models Tier 3'!T17=0),NOT(ISBLANK(VLOOKUP($G17,'Tier 3 Allowances'!$A$2:$AB$6,12,FALSE))),'STB Models Tier 3'!S17&lt;2), 'STB Models Tier 3'!S17*$S$2,"")</f>
        <v/>
      </c>
      <c r="T17" s="14" t="str">
        <f>IF(AND(NOT(ISBLANK('STB Models Tier 3'!T17)),NOT(ISBLANK(VLOOKUP($G17,'Tier 3 Allowances'!$A$2:$AB$6,13,FALSE))),'STB Models Tier 3'!T17&lt;2), 'STB Models Tier 3'!T17*$T$2,"")</f>
        <v/>
      </c>
      <c r="U17" s="14" t="str">
        <f>IF(AND(NOT(ISBLANK('STB Models Tier 3'!U17)),NOT(ISBLANK(VLOOKUP($G17,'Tier 3 Allowances'!$A$2:$AB$6,14,FALSE))),'STB Models Tier 3'!U17&lt;2), 'STB Models Tier 3'!U17*$U$2,"")</f>
        <v/>
      </c>
      <c r="V17" s="14" t="str">
        <f>IF(AND(NOT(ISBLANK('STB Models Tier 3'!V17)),NOT(ISBLANK(VLOOKUP($G17,'Tier 3 Allowances'!$A$2:$AB$6,15,FALSE))),'STB Models Tier 3'!V17&lt;3), 'STB Models Tier 3'!V17*$V$2,"")</f>
        <v/>
      </c>
      <c r="W17" s="14" t="str">
        <f>IF(AND(NOT(ISBLANK('STB Models Tier 3'!W17)),NOT(ISBLANK(VLOOKUP($G17,'Tier 3 Allowances'!$A$2:$AB$6,16,FALSE))),'STB Models Tier 3'!W17&lt;2), 'STB Models Tier 3'!W17*$W$2,"")</f>
        <v/>
      </c>
      <c r="X17" s="14" t="str">
        <f>IF(AND(NOT(ISBLANK('STB Models Tier 3'!X17)),NOT(ISBLANK(VLOOKUP($G17,'Tier 3 Allowances'!$A$2:$AB$6,17,FALSE))),'STB Models Tier 3'!X17&lt;6), 'STB Models Tier 3'!X17*$X$2,"")</f>
        <v/>
      </c>
      <c r="Y17" s="14" t="str">
        <f>IF(AND(NOT(ISBLANK('STB Models Tier 3'!Y17)),NOT(ISBLANK(VLOOKUP($G17,'Tier 3 Allowances'!$A$2:$AB$6,18,FALSE))),'STB Models Tier 3'!Y17&lt;3), 'STB Models Tier 3'!Y17*$Y$2,"")</f>
        <v/>
      </c>
      <c r="Z17" s="14" t="str">
        <f>IF(AND(NOT(ISBLANK('STB Models Tier 3'!Z17)),NOT(ISBLANK(VLOOKUP($G17,'Tier 3 Allowances'!$A$2:$AB$6,19,FALSE))),'STB Models Tier 3'!Z17&lt;3), 'STB Models Tier 3'!Z17*$Z$2,"")</f>
        <v/>
      </c>
      <c r="AA17" s="14" t="str">
        <f>IF(AND(NOT(ISBLANK('STB Models Tier 3'!AA17)),NOT(ISBLANK(VLOOKUP($G17,'Tier 3 Allowances'!$A$2:$AB$6,20,FALSE))),'STB Models Tier 3'!AA17&lt;11), 'STB Models Tier 3'!AA17*$AA$2,"")</f>
        <v/>
      </c>
      <c r="AB17" s="14" t="str">
        <f>IF(AND(NOT(ISBLANK('STB Models Tier 3'!AB17)),NOT(ISBLANK(VLOOKUP($G17,'Tier 3 Allowances'!$A$2:$AB$6,21,FALSE))),'STB Models Tier 3'!AB17&lt;3), 'STB Models Tier 3'!AB17*$AB$2,"")</f>
        <v/>
      </c>
      <c r="AC17" s="14" t="str">
        <f>IF(AND(NOT(ISBLANK('STB Models Tier 3'!AC17)),NOT(ISBLANK(VLOOKUP($G17,'Tier 3 Allowances'!$A$2:$AB$6,22,FALSE))),'STB Models Tier 3'!AC17&lt;3), 'STB Models Tier 3'!AC17*$AC$2,"")</f>
        <v/>
      </c>
      <c r="AD17" s="14" t="str">
        <f>IF(AND(NOT(ISBLANK('STB Models Tier 3'!AD17)),NOT(ISBLANK(VLOOKUP($G17,'Tier 3 Allowances'!$A$2:$AB$6,23,FALSE))),'STB Models Tier 3'!AD17&lt;11), 'STB Models Tier 3'!AD17*$AD$2,"")</f>
        <v/>
      </c>
      <c r="AE17" s="14" t="str">
        <f>IF(AND(NOT(ISBLANK('STB Models Tier 3'!AE17)),NOT(ISBLANK(VLOOKUP($G17,'Tier 3 Allowances'!$A$2:$AB$6,24,FALSE))),'STB Models Tier 3'!AE17&lt;2), 'STB Models Tier 3'!AE17*$AE$2,"")</f>
        <v/>
      </c>
      <c r="AF17" s="14" t="str">
        <f>IF(AND(NOT(ISBLANK('STB Models Tier 3'!AF17)),NOT(ISBLANK(VLOOKUP($G17,'Tier 3 Allowances'!$A$2:$AB$6,25,FALSE))),'STB Models Tier 3'!AF17&lt;2,OR(ISBLANK('STB Models Tier 3'!AE17),'STB Models Tier 3'!AE17=0),OR(ISBLANK('STB Models Tier 3'!$P17),'STB Models Tier 3'!$P17=0)), 'STB Models Tier 3'!AF17*$AF$2,"")</f>
        <v/>
      </c>
      <c r="AG17" s="14" t="str">
        <f>IF(AND(NOT(ISBLANK('STB Models Tier 3'!AG17)),NOT(ISBLANK(VLOOKUP($G17,'Tier 3 Allowances'!$A$2:$AB$6,26,FALSE))),'STB Models Tier 3'!AG17&lt;2), 'STB Models Tier 3'!AG17*$AG$2,"")</f>
        <v/>
      </c>
      <c r="AH17" s="14" t="str">
        <f>IF(AND(NOT(ISBLANK('STB Models Tier 3'!AH17)),NOT(ISBLANK(VLOOKUP($G17,'Tier 3 Allowances'!$A$2:$AB$6,27,FALSE))),'STB Models Tier 3'!AH17&lt;2), 'STB Models Tier 3'!AH17*$AH$2,"")</f>
        <v/>
      </c>
      <c r="AI17" s="14" t="str">
        <f>IF(AND(NOT(ISBLANK('STB Models Tier 3'!AI17)),NOT(ISBLANK(VLOOKUP($G17,'Tier 3 Allowances'!$A$2:$AB$6,28,FALSE))),'STB Models Tier 3'!AI17&lt;2), 'STB Models Tier 3'!AI17*$AI$2,"")</f>
        <v/>
      </c>
      <c r="AJ17" s="56" t="str">
        <f>IF(ISBLANK('STB Models Tier 3'!AJ17),"",'STB Models Tier 3'!AJ17)</f>
        <v/>
      </c>
      <c r="AK17" s="15" t="str">
        <f>IF(ISBLANK('STB Models Tier 3'!AK17),"",'STB Models Tier 3'!AK17)</f>
        <v/>
      </c>
      <c r="AL17" s="15" t="str">
        <f>IF(ISBLANK('STB Models Tier 3'!AL17),"",'STB Models Tier 3'!AL17)</f>
        <v/>
      </c>
      <c r="AM17" s="15" t="str">
        <f>IF(ISBLANK('STB Models Tier 3'!AM17),"",'STB Models Tier 3'!AM17)</f>
        <v/>
      </c>
      <c r="AN17" s="15" t="str">
        <f>IF(ISBLANK('STB Models Tier 3'!AN17),"",'STB Models Tier 3'!AN17)</f>
        <v/>
      </c>
      <c r="AO17" s="15" t="str">
        <f>IF(ISBLANK('STB Models Tier 3'!AO17),"",'STB Models Tier 3'!AO17)</f>
        <v/>
      </c>
      <c r="AP17" s="15" t="str">
        <f>IF(ISBLANK('STB Models Tier 3'!G17),"",IF(ISBLANK('STB Models Tier 3'!H17), 14, 7-(4-$H17)/2))</f>
        <v/>
      </c>
      <c r="AQ17" s="15" t="str">
        <f>IF(ISBLANK('STB Models Tier 3'!G17),"",IF(ISBLANK('STB Models Tier 3'!I17),10,(10-I17)))</f>
        <v/>
      </c>
      <c r="AR17" s="15" t="str">
        <f>IF(ISBLANK('STB Models Tier 3'!G17),"",IF(ISBLANK('STB Models Tier 3'!H17),0,7+(4-H17)/2))</f>
        <v/>
      </c>
      <c r="AS17" s="15" t="str">
        <f>IF(ISBLANK('STB Models Tier 3'!G17),"",'STB Models Tier 3'!I17)</f>
        <v/>
      </c>
      <c r="AT17" s="15" t="str">
        <f>IF(ISBLANK('STB Models Tier 3'!G17),"",(IF(OR(AND(NOT(ISBLANK('STB Models Tier 3'!H17)),ISBLANK('STB Models Tier 3'!AM17)),AND(NOT(ISBLANK('STB Models Tier 3'!I17)),ISBLANK('STB Models Tier 3'!AN17)),ISBLANK('STB Models Tier 3'!AL17)),"Incomplete",0.365*('STB Models Tier 3'!AK17*AP17+'STB Models Tier 3'!AL17*AQ17+'STB Models Tier 3'!AM17*AR17+'STB Models Tier 3'!AN17*AS17))))</f>
        <v/>
      </c>
      <c r="AU17" s="14" t="str">
        <f>IF(ISBLANK('STB Models Tier 3'!G17),"",VLOOKUP(G17,'Tier 3 Allowances'!$A$2:$B$6,2,FALSE)+SUM($J17:$AI17))</f>
        <v/>
      </c>
      <c r="AV17" s="56" t="str">
        <f>IF(ISBLANK('STB Models Tier 3'!G17),"",AU17+'STB Models Tier 3'!AJ17)</f>
        <v/>
      </c>
      <c r="AW17" s="56" t="str">
        <f>IF(ISBLANK('STB Models Tier 3'!AO17),"",IF('STB Models Tier 3'!AO17&gt;'Tier 3 Calculations'!AV17,"No","Yes"))</f>
        <v/>
      </c>
      <c r="AX17" s="79" t="str">
        <f>IF(ISBLANK('STB Models Tier 3'!AT17),"",'STB Models Tier 3'!AT17)</f>
        <v/>
      </c>
    </row>
    <row r="18" spans="1:50" ht="16" x14ac:dyDescent="0.2">
      <c r="A18" s="56" t="str">
        <f>IF(ISBLANK('STB Models Tier 3'!A18),"",'STB Models Tier 3'!A18)</f>
        <v/>
      </c>
      <c r="B18" s="14" t="str">
        <f>IF(ISBLANK('STB Models Tier 3'!B18),"",'STB Models Tier 3'!B18)</f>
        <v/>
      </c>
      <c r="C18" s="14" t="str">
        <f>IF(ISBLANK('STB Models Tier 3'!C18),"",'STB Models Tier 3'!C18)</f>
        <v/>
      </c>
      <c r="D18" s="14" t="str">
        <f>IF(ISBLANK('STB Models Tier 3'!D18),"",'STB Models Tier 3'!D18)</f>
        <v/>
      </c>
      <c r="E18" s="14" t="str">
        <f>IF(ISBLANK('STB Models Tier 3'!E18),"",'STB Models Tier 3'!E18)</f>
        <v/>
      </c>
      <c r="F18" s="14" t="str">
        <f>IF(ISBLANK('STB Models Tier 3'!F18),"",'STB Models Tier 3'!F18)</f>
        <v/>
      </c>
      <c r="G18" s="14" t="str">
        <f>IF(ISBLANK('STB Models Tier 3'!G18),"",'STB Models Tier 3'!G18)</f>
        <v/>
      </c>
      <c r="H18" s="14" t="str">
        <f>IF(ISBLANK('STB Models Tier 3'!H18),"",'STB Models Tier 3'!H18)</f>
        <v/>
      </c>
      <c r="I18" s="14" t="str">
        <f>IF(ISBLANK('STB Models Tier 3'!I18),"",'STB Models Tier 3'!I18)</f>
        <v/>
      </c>
      <c r="J18" s="14" t="str">
        <f>IF(AND(NOT(ISBLANK('STB Models Tier 3'!J18)),NOT(ISBLANK(VLOOKUP($G18,'Tier 3 Allowances'!$A$2:$AB$6,3,FALSE))),'STB Models Tier 3'!J18&lt;2), 'STB Models Tier 3'!J18*$J$2,"")</f>
        <v/>
      </c>
      <c r="K18" s="14" t="str">
        <f>IF(AND(NOT(ISBLANK('STB Models Tier 3'!K18)),NOT(ISBLANK(VLOOKUP($G18,'Tier 3 Allowances'!$A$2:$AB$6,4,FALSE))),'STB Models Tier 3'!K18&lt;3), 'STB Models Tier 3'!K18*$K$2,"")</f>
        <v/>
      </c>
      <c r="L18" s="14" t="str">
        <f>IF(AND(NOT(ISBLANK('STB Models Tier 3'!L18)),NOT(ISBLANK(VLOOKUP($G18,'Tier 3 Allowances'!$A$2:$AB$6,5,FALSE))),'STB Models Tier 3'!L18&lt;2), 'STB Models Tier 3'!L18*$L$2,"")</f>
        <v/>
      </c>
      <c r="M18" s="14" t="str">
        <f>IF(AND(NOT(ISBLANK('STB Models Tier 3'!M18)),NOT(ISBLANK(VLOOKUP($G18,'Tier 3 Allowances'!$A$2:$AB$6,6,FALSE))),'STB Models Tier 3'!M18&lt;3), 'STB Models Tier 3'!M18*$M$2,"")</f>
        <v/>
      </c>
      <c r="N18" s="14" t="str">
        <f>IF(AND(NOT(ISBLANK('STB Models Tier 3'!N18)),OR(ISBLANK('STB Models Tier 3'!O18),'STB Models Tier 3'!O18=0),NOT(ISBLANK(VLOOKUP($G18,'Tier 3 Allowances'!$A$2:$AB$6,7,FALSE))),'STB Models Tier 3'!N18&lt;2), 'STB Models Tier 3'!N18*$N$2,"")</f>
        <v/>
      </c>
      <c r="O18" s="14" t="str">
        <f>IF(AND(NOT(ISBLANK('STB Models Tier 3'!O18)),NOT(ISBLANK(VLOOKUP($G18,'Tier 3 Allowances'!$A$2:$AB$6,8,FALSE))),'STB Models Tier 3'!O18&lt;2), 'STB Models Tier 3'!O18*$O$2,"")</f>
        <v/>
      </c>
      <c r="P18" s="14" t="str">
        <f>IF(AND(NOT(ISBLANK('STB Models Tier 3'!P18)),NOT(ISBLANK(VLOOKUP($G18,'Tier 3 Allowances'!$A$2:$AB$6,9,FALSE))),'STB Models Tier 3'!P18&lt;7), 'STB Models Tier 3'!P18*$P$2,"")</f>
        <v/>
      </c>
      <c r="Q18" s="14" t="str">
        <f>IF(AND(NOT(ISBLANK('STB Models Tier 3'!Q18)),OR(ISBLANK('STB Models Tier 3'!T18),'STB Models Tier 3'!T18=0),NOT(ISBLANK(VLOOKUP($G18,'Tier 3 Allowances'!$A$2:$AB$6,10,FALSE))),'STB Models Tier 3'!Q18&lt;2), 'STB Models Tier 3'!Q18*$Q$2,"")</f>
        <v/>
      </c>
      <c r="R18" s="14" t="str">
        <f>IF(AND(NOT(ISBLANK('STB Models Tier 3'!R18)),NOT(ISBLANK(VLOOKUP($G18,'Tier 3 Allowances'!$A$2:$AB$6,11,FALSE))),'STB Models Tier 3'!R18&lt;2), 'STB Models Tier 3'!R18*$R$2,"")</f>
        <v/>
      </c>
      <c r="S18" s="14" t="str">
        <f>IF(AND(NOT(ISBLANK('STB Models Tier 3'!S18)),OR(ISBLANK('STB Models Tier 3'!T18),'STB Models Tier 3'!T18=0),NOT(ISBLANK(VLOOKUP($G18,'Tier 3 Allowances'!$A$2:$AB$6,12,FALSE))),'STB Models Tier 3'!S18&lt;2), 'STB Models Tier 3'!S18*$S$2,"")</f>
        <v/>
      </c>
      <c r="T18" s="14" t="str">
        <f>IF(AND(NOT(ISBLANK('STB Models Tier 3'!T18)),NOT(ISBLANK(VLOOKUP($G18,'Tier 3 Allowances'!$A$2:$AB$6,13,FALSE))),'STB Models Tier 3'!T18&lt;2), 'STB Models Tier 3'!T18*$T$2,"")</f>
        <v/>
      </c>
      <c r="U18" s="14" t="str">
        <f>IF(AND(NOT(ISBLANK('STB Models Tier 3'!U18)),NOT(ISBLANK(VLOOKUP($G18,'Tier 3 Allowances'!$A$2:$AB$6,14,FALSE))),'STB Models Tier 3'!U18&lt;2), 'STB Models Tier 3'!U18*$U$2,"")</f>
        <v/>
      </c>
      <c r="V18" s="14" t="str">
        <f>IF(AND(NOT(ISBLANK('STB Models Tier 3'!V18)),NOT(ISBLANK(VLOOKUP($G18,'Tier 3 Allowances'!$A$2:$AB$6,15,FALSE))),'STB Models Tier 3'!V18&lt;3), 'STB Models Tier 3'!V18*$V$2,"")</f>
        <v/>
      </c>
      <c r="W18" s="14" t="str">
        <f>IF(AND(NOT(ISBLANK('STB Models Tier 3'!W18)),NOT(ISBLANK(VLOOKUP($G18,'Tier 3 Allowances'!$A$2:$AB$6,16,FALSE))),'STB Models Tier 3'!W18&lt;2), 'STB Models Tier 3'!W18*$W$2,"")</f>
        <v/>
      </c>
      <c r="X18" s="14" t="str">
        <f>IF(AND(NOT(ISBLANK('STB Models Tier 3'!X18)),NOT(ISBLANK(VLOOKUP($G18,'Tier 3 Allowances'!$A$2:$AB$6,17,FALSE))),'STB Models Tier 3'!X18&lt;6), 'STB Models Tier 3'!X18*$X$2,"")</f>
        <v/>
      </c>
      <c r="Y18" s="14" t="str">
        <f>IF(AND(NOT(ISBLANK('STB Models Tier 3'!Y18)),NOT(ISBLANK(VLOOKUP($G18,'Tier 3 Allowances'!$A$2:$AB$6,18,FALSE))),'STB Models Tier 3'!Y18&lt;3), 'STB Models Tier 3'!Y18*$Y$2,"")</f>
        <v/>
      </c>
      <c r="Z18" s="14" t="str">
        <f>IF(AND(NOT(ISBLANK('STB Models Tier 3'!Z18)),NOT(ISBLANK(VLOOKUP($G18,'Tier 3 Allowances'!$A$2:$AB$6,19,FALSE))),'STB Models Tier 3'!Z18&lt;3), 'STB Models Tier 3'!Z18*$Z$2,"")</f>
        <v/>
      </c>
      <c r="AA18" s="14" t="str">
        <f>IF(AND(NOT(ISBLANK('STB Models Tier 3'!AA18)),NOT(ISBLANK(VLOOKUP($G18,'Tier 3 Allowances'!$A$2:$AB$6,20,FALSE))),'STB Models Tier 3'!AA18&lt;11), 'STB Models Tier 3'!AA18*$AA$2,"")</f>
        <v/>
      </c>
      <c r="AB18" s="14" t="str">
        <f>IF(AND(NOT(ISBLANK('STB Models Tier 3'!AB18)),NOT(ISBLANK(VLOOKUP($G18,'Tier 3 Allowances'!$A$2:$AB$6,21,FALSE))),'STB Models Tier 3'!AB18&lt;3), 'STB Models Tier 3'!AB18*$AB$2,"")</f>
        <v/>
      </c>
      <c r="AC18" s="14" t="str">
        <f>IF(AND(NOT(ISBLANK('STB Models Tier 3'!AC18)),NOT(ISBLANK(VLOOKUP($G18,'Tier 3 Allowances'!$A$2:$AB$6,22,FALSE))),'STB Models Tier 3'!AC18&lt;3), 'STB Models Tier 3'!AC18*$AC$2,"")</f>
        <v/>
      </c>
      <c r="AD18" s="14" t="str">
        <f>IF(AND(NOT(ISBLANK('STB Models Tier 3'!AD18)),NOT(ISBLANK(VLOOKUP($G18,'Tier 3 Allowances'!$A$2:$AB$6,23,FALSE))),'STB Models Tier 3'!AD18&lt;11), 'STB Models Tier 3'!AD18*$AD$2,"")</f>
        <v/>
      </c>
      <c r="AE18" s="14" t="str">
        <f>IF(AND(NOT(ISBLANK('STB Models Tier 3'!AE18)),NOT(ISBLANK(VLOOKUP($G18,'Tier 3 Allowances'!$A$2:$AB$6,24,FALSE))),'STB Models Tier 3'!AE18&lt;2), 'STB Models Tier 3'!AE18*$AE$2,"")</f>
        <v/>
      </c>
      <c r="AF18" s="14" t="str">
        <f>IF(AND(NOT(ISBLANK('STB Models Tier 3'!AF18)),NOT(ISBLANK(VLOOKUP($G18,'Tier 3 Allowances'!$A$2:$AB$6,25,FALSE))),'STB Models Tier 3'!AF18&lt;2,OR(ISBLANK('STB Models Tier 3'!AE18),'STB Models Tier 3'!AE18=0),OR(ISBLANK('STB Models Tier 3'!$P18),'STB Models Tier 3'!$P18=0)), 'STB Models Tier 3'!AF18*$AF$2,"")</f>
        <v/>
      </c>
      <c r="AG18" s="14" t="str">
        <f>IF(AND(NOT(ISBLANK('STB Models Tier 3'!AG18)),NOT(ISBLANK(VLOOKUP($G18,'Tier 3 Allowances'!$A$2:$AB$6,26,FALSE))),'STB Models Tier 3'!AG18&lt;2), 'STB Models Tier 3'!AG18*$AG$2,"")</f>
        <v/>
      </c>
      <c r="AH18" s="14" t="str">
        <f>IF(AND(NOT(ISBLANK('STB Models Tier 3'!AH18)),NOT(ISBLANK(VLOOKUP($G18,'Tier 3 Allowances'!$A$2:$AB$6,27,FALSE))),'STB Models Tier 3'!AH18&lt;2), 'STB Models Tier 3'!AH18*$AH$2,"")</f>
        <v/>
      </c>
      <c r="AI18" s="14" t="str">
        <f>IF(AND(NOT(ISBLANK('STB Models Tier 3'!AI18)),NOT(ISBLANK(VLOOKUP($G18,'Tier 3 Allowances'!$A$2:$AB$6,28,FALSE))),'STB Models Tier 3'!AI18&lt;2), 'STB Models Tier 3'!AI18*$AI$2,"")</f>
        <v/>
      </c>
      <c r="AJ18" s="56" t="str">
        <f>IF(ISBLANK('STB Models Tier 3'!AJ18),"",'STB Models Tier 3'!AJ18)</f>
        <v/>
      </c>
      <c r="AK18" s="15" t="str">
        <f>IF(ISBLANK('STB Models Tier 3'!AK18),"",'STB Models Tier 3'!AK18)</f>
        <v/>
      </c>
      <c r="AL18" s="15" t="str">
        <f>IF(ISBLANK('STB Models Tier 3'!AL18),"",'STB Models Tier 3'!AL18)</f>
        <v/>
      </c>
      <c r="AM18" s="15" t="str">
        <f>IF(ISBLANK('STB Models Tier 3'!AM18),"",'STB Models Tier 3'!AM18)</f>
        <v/>
      </c>
      <c r="AN18" s="15" t="str">
        <f>IF(ISBLANK('STB Models Tier 3'!AN18),"",'STB Models Tier 3'!AN18)</f>
        <v/>
      </c>
      <c r="AO18" s="15" t="str">
        <f>IF(ISBLANK('STB Models Tier 3'!AO18),"",'STB Models Tier 3'!AO18)</f>
        <v/>
      </c>
      <c r="AP18" s="15" t="str">
        <f>IF(ISBLANK('STB Models Tier 3'!G18),"",IF(ISBLANK('STB Models Tier 3'!H18), 14, 7-(4-$H18)/2))</f>
        <v/>
      </c>
      <c r="AQ18" s="15" t="str">
        <f>IF(ISBLANK('STB Models Tier 3'!G18),"",IF(ISBLANK('STB Models Tier 3'!I18),10,(10-I18)))</f>
        <v/>
      </c>
      <c r="AR18" s="15" t="str">
        <f>IF(ISBLANK('STB Models Tier 3'!G18),"",IF(ISBLANK('STB Models Tier 3'!H18),0,7+(4-H18)/2))</f>
        <v/>
      </c>
      <c r="AS18" s="15" t="str">
        <f>IF(ISBLANK('STB Models Tier 3'!G18),"",'STB Models Tier 3'!I18)</f>
        <v/>
      </c>
      <c r="AT18" s="15" t="str">
        <f>IF(ISBLANK('STB Models Tier 3'!G18),"",(IF(OR(AND(NOT(ISBLANK('STB Models Tier 3'!H18)),ISBLANK('STB Models Tier 3'!AM18)),AND(NOT(ISBLANK('STB Models Tier 3'!I18)),ISBLANK('STB Models Tier 3'!AN18)),ISBLANK('STB Models Tier 3'!AL18)),"Incomplete",0.365*('STB Models Tier 3'!AK18*AP18+'STB Models Tier 3'!AL18*AQ18+'STB Models Tier 3'!AM18*AR18+'STB Models Tier 3'!AN18*AS18))))</f>
        <v/>
      </c>
      <c r="AU18" s="14" t="str">
        <f>IF(ISBLANK('STB Models Tier 3'!G18),"",VLOOKUP(G18,'Tier 3 Allowances'!$A$2:$B$6,2,FALSE)+SUM($J18:$AI18))</f>
        <v/>
      </c>
      <c r="AV18" s="56" t="str">
        <f>IF(ISBLANK('STB Models Tier 3'!G18),"",AU18+'STB Models Tier 3'!AJ18)</f>
        <v/>
      </c>
      <c r="AW18" s="56" t="str">
        <f>IF(ISBLANK('STB Models Tier 3'!AO18),"",IF('STB Models Tier 3'!AO18&gt;'Tier 3 Calculations'!AV18,"No","Yes"))</f>
        <v/>
      </c>
      <c r="AX18" s="79" t="str">
        <f>IF(ISBLANK('STB Models Tier 3'!AT18),"",'STB Models Tier 3'!AT18)</f>
        <v/>
      </c>
    </row>
    <row r="19" spans="1:50" ht="16" x14ac:dyDescent="0.2">
      <c r="A19" s="56" t="str">
        <f>IF(ISBLANK('STB Models Tier 3'!A19),"",'STB Models Tier 3'!A19)</f>
        <v/>
      </c>
      <c r="B19" s="14" t="str">
        <f>IF(ISBLANK('STB Models Tier 3'!B19),"",'STB Models Tier 3'!B19)</f>
        <v/>
      </c>
      <c r="C19" s="14" t="str">
        <f>IF(ISBLANK('STB Models Tier 3'!C19),"",'STB Models Tier 3'!C19)</f>
        <v/>
      </c>
      <c r="D19" s="14" t="str">
        <f>IF(ISBLANK('STB Models Tier 3'!D19),"",'STB Models Tier 3'!D19)</f>
        <v/>
      </c>
      <c r="E19" s="14" t="str">
        <f>IF(ISBLANK('STB Models Tier 3'!E19),"",'STB Models Tier 3'!E19)</f>
        <v/>
      </c>
      <c r="F19" s="14" t="str">
        <f>IF(ISBLANK('STB Models Tier 3'!F19),"",'STB Models Tier 3'!F19)</f>
        <v/>
      </c>
      <c r="G19" s="14" t="str">
        <f>IF(ISBLANK('STB Models Tier 3'!G19),"",'STB Models Tier 3'!G19)</f>
        <v/>
      </c>
      <c r="H19" s="14" t="str">
        <f>IF(ISBLANK('STB Models Tier 3'!H19),"",'STB Models Tier 3'!H19)</f>
        <v/>
      </c>
      <c r="I19" s="14" t="str">
        <f>IF(ISBLANK('STB Models Tier 3'!I19),"",'STB Models Tier 3'!I19)</f>
        <v/>
      </c>
      <c r="J19" s="14" t="str">
        <f>IF(AND(NOT(ISBLANK('STB Models Tier 3'!J19)),NOT(ISBLANK(VLOOKUP($G19,'Tier 3 Allowances'!$A$2:$AB$6,3,FALSE))),'STB Models Tier 3'!J19&lt;2), 'STB Models Tier 3'!J19*$J$2,"")</f>
        <v/>
      </c>
      <c r="K19" s="14" t="str">
        <f>IF(AND(NOT(ISBLANK('STB Models Tier 3'!K19)),NOT(ISBLANK(VLOOKUP($G19,'Tier 3 Allowances'!$A$2:$AB$6,4,FALSE))),'STB Models Tier 3'!K19&lt;3), 'STB Models Tier 3'!K19*$K$2,"")</f>
        <v/>
      </c>
      <c r="L19" s="14" t="str">
        <f>IF(AND(NOT(ISBLANK('STB Models Tier 3'!L19)),NOT(ISBLANK(VLOOKUP($G19,'Tier 3 Allowances'!$A$2:$AB$6,5,FALSE))),'STB Models Tier 3'!L19&lt;2), 'STB Models Tier 3'!L19*$L$2,"")</f>
        <v/>
      </c>
      <c r="M19" s="14" t="str">
        <f>IF(AND(NOT(ISBLANK('STB Models Tier 3'!M19)),NOT(ISBLANK(VLOOKUP($G19,'Tier 3 Allowances'!$A$2:$AB$6,6,FALSE))),'STB Models Tier 3'!M19&lt;3), 'STB Models Tier 3'!M19*$M$2,"")</f>
        <v/>
      </c>
      <c r="N19" s="14" t="str">
        <f>IF(AND(NOT(ISBLANK('STB Models Tier 3'!N19)),OR(ISBLANK('STB Models Tier 3'!O19),'STB Models Tier 3'!O19=0),NOT(ISBLANK(VLOOKUP($G19,'Tier 3 Allowances'!$A$2:$AB$6,7,FALSE))),'STB Models Tier 3'!N19&lt;2), 'STB Models Tier 3'!N19*$N$2,"")</f>
        <v/>
      </c>
      <c r="O19" s="14" t="str">
        <f>IF(AND(NOT(ISBLANK('STB Models Tier 3'!O19)),NOT(ISBLANK(VLOOKUP($G19,'Tier 3 Allowances'!$A$2:$AB$6,8,FALSE))),'STB Models Tier 3'!O19&lt;2), 'STB Models Tier 3'!O19*$O$2,"")</f>
        <v/>
      </c>
      <c r="P19" s="14" t="str">
        <f>IF(AND(NOT(ISBLANK('STB Models Tier 3'!P19)),NOT(ISBLANK(VLOOKUP($G19,'Tier 3 Allowances'!$A$2:$AB$6,9,FALSE))),'STB Models Tier 3'!P19&lt;7), 'STB Models Tier 3'!P19*$P$2,"")</f>
        <v/>
      </c>
      <c r="Q19" s="14" t="str">
        <f>IF(AND(NOT(ISBLANK('STB Models Tier 3'!Q19)),OR(ISBLANK('STB Models Tier 3'!T19),'STB Models Tier 3'!T19=0),NOT(ISBLANK(VLOOKUP($G19,'Tier 3 Allowances'!$A$2:$AB$6,10,FALSE))),'STB Models Tier 3'!Q19&lt;2), 'STB Models Tier 3'!Q19*$Q$2,"")</f>
        <v/>
      </c>
      <c r="R19" s="14" t="str">
        <f>IF(AND(NOT(ISBLANK('STB Models Tier 3'!R19)),NOT(ISBLANK(VLOOKUP($G19,'Tier 3 Allowances'!$A$2:$AB$6,11,FALSE))),'STB Models Tier 3'!R19&lt;2), 'STB Models Tier 3'!R19*$R$2,"")</f>
        <v/>
      </c>
      <c r="S19" s="14" t="str">
        <f>IF(AND(NOT(ISBLANK('STB Models Tier 3'!S19)),OR(ISBLANK('STB Models Tier 3'!T19),'STB Models Tier 3'!T19=0),NOT(ISBLANK(VLOOKUP($G19,'Tier 3 Allowances'!$A$2:$AB$6,12,FALSE))),'STB Models Tier 3'!S19&lt;2), 'STB Models Tier 3'!S19*$S$2,"")</f>
        <v/>
      </c>
      <c r="T19" s="14" t="str">
        <f>IF(AND(NOT(ISBLANK('STB Models Tier 3'!T19)),NOT(ISBLANK(VLOOKUP($G19,'Tier 3 Allowances'!$A$2:$AB$6,13,FALSE))),'STB Models Tier 3'!T19&lt;2), 'STB Models Tier 3'!T19*$T$2,"")</f>
        <v/>
      </c>
      <c r="U19" s="14" t="str">
        <f>IF(AND(NOT(ISBLANK('STB Models Tier 3'!U19)),NOT(ISBLANK(VLOOKUP($G19,'Tier 3 Allowances'!$A$2:$AB$6,14,FALSE))),'STB Models Tier 3'!U19&lt;2), 'STB Models Tier 3'!U19*$U$2,"")</f>
        <v/>
      </c>
      <c r="V19" s="14" t="str">
        <f>IF(AND(NOT(ISBLANK('STB Models Tier 3'!V19)),NOT(ISBLANK(VLOOKUP($G19,'Tier 3 Allowances'!$A$2:$AB$6,15,FALSE))),'STB Models Tier 3'!V19&lt;3), 'STB Models Tier 3'!V19*$V$2,"")</f>
        <v/>
      </c>
      <c r="W19" s="14" t="str">
        <f>IF(AND(NOT(ISBLANK('STB Models Tier 3'!W19)),NOT(ISBLANK(VLOOKUP($G19,'Tier 3 Allowances'!$A$2:$AB$6,16,FALSE))),'STB Models Tier 3'!W19&lt;2), 'STB Models Tier 3'!W19*$W$2,"")</f>
        <v/>
      </c>
      <c r="X19" s="14" t="str">
        <f>IF(AND(NOT(ISBLANK('STB Models Tier 3'!X19)),NOT(ISBLANK(VLOOKUP($G19,'Tier 3 Allowances'!$A$2:$AB$6,17,FALSE))),'STB Models Tier 3'!X19&lt;6), 'STB Models Tier 3'!X19*$X$2,"")</f>
        <v/>
      </c>
      <c r="Y19" s="14" t="str">
        <f>IF(AND(NOT(ISBLANK('STB Models Tier 3'!Y19)),NOT(ISBLANK(VLOOKUP($G19,'Tier 3 Allowances'!$A$2:$AB$6,18,FALSE))),'STB Models Tier 3'!Y19&lt;3), 'STB Models Tier 3'!Y19*$Y$2,"")</f>
        <v/>
      </c>
      <c r="Z19" s="14" t="str">
        <f>IF(AND(NOT(ISBLANK('STB Models Tier 3'!Z19)),NOT(ISBLANK(VLOOKUP($G19,'Tier 3 Allowances'!$A$2:$AB$6,19,FALSE))),'STB Models Tier 3'!Z19&lt;3), 'STB Models Tier 3'!Z19*$Z$2,"")</f>
        <v/>
      </c>
      <c r="AA19" s="14" t="str">
        <f>IF(AND(NOT(ISBLANK('STB Models Tier 3'!AA19)),NOT(ISBLANK(VLOOKUP($G19,'Tier 3 Allowances'!$A$2:$AB$6,20,FALSE))),'STB Models Tier 3'!AA19&lt;11), 'STB Models Tier 3'!AA19*$AA$2,"")</f>
        <v/>
      </c>
      <c r="AB19" s="14" t="str">
        <f>IF(AND(NOT(ISBLANK('STB Models Tier 3'!AB19)),NOT(ISBLANK(VLOOKUP($G19,'Tier 3 Allowances'!$A$2:$AB$6,21,FALSE))),'STB Models Tier 3'!AB19&lt;3), 'STB Models Tier 3'!AB19*$AB$2,"")</f>
        <v/>
      </c>
      <c r="AC19" s="14" t="str">
        <f>IF(AND(NOT(ISBLANK('STB Models Tier 3'!AC19)),NOT(ISBLANK(VLOOKUP($G19,'Tier 3 Allowances'!$A$2:$AB$6,22,FALSE))),'STB Models Tier 3'!AC19&lt;3), 'STB Models Tier 3'!AC19*$AC$2,"")</f>
        <v/>
      </c>
      <c r="AD19" s="14" t="str">
        <f>IF(AND(NOT(ISBLANK('STB Models Tier 3'!AD19)),NOT(ISBLANK(VLOOKUP($G19,'Tier 3 Allowances'!$A$2:$AB$6,23,FALSE))),'STB Models Tier 3'!AD19&lt;11), 'STB Models Tier 3'!AD19*$AD$2,"")</f>
        <v/>
      </c>
      <c r="AE19" s="14" t="str">
        <f>IF(AND(NOT(ISBLANK('STB Models Tier 3'!AE19)),NOT(ISBLANK(VLOOKUP($G19,'Tier 3 Allowances'!$A$2:$AB$6,24,FALSE))),'STB Models Tier 3'!AE19&lt;2), 'STB Models Tier 3'!AE19*$AE$2,"")</f>
        <v/>
      </c>
      <c r="AF19" s="14" t="str">
        <f>IF(AND(NOT(ISBLANK('STB Models Tier 3'!AF19)),NOT(ISBLANK(VLOOKUP($G19,'Tier 3 Allowances'!$A$2:$AB$6,25,FALSE))),'STB Models Tier 3'!AF19&lt;2,OR(ISBLANK('STB Models Tier 3'!AE19),'STB Models Tier 3'!AE19=0),OR(ISBLANK('STB Models Tier 3'!$P19),'STB Models Tier 3'!$P19=0)), 'STB Models Tier 3'!AF19*$AF$2,"")</f>
        <v/>
      </c>
      <c r="AG19" s="14" t="str">
        <f>IF(AND(NOT(ISBLANK('STB Models Tier 3'!AG19)),NOT(ISBLANK(VLOOKUP($G19,'Tier 3 Allowances'!$A$2:$AB$6,26,FALSE))),'STB Models Tier 3'!AG19&lt;2), 'STB Models Tier 3'!AG19*$AG$2,"")</f>
        <v/>
      </c>
      <c r="AH19" s="14" t="str">
        <f>IF(AND(NOT(ISBLANK('STB Models Tier 3'!AH19)),NOT(ISBLANK(VLOOKUP($G19,'Tier 3 Allowances'!$A$2:$AB$6,27,FALSE))),'STB Models Tier 3'!AH19&lt;2), 'STB Models Tier 3'!AH19*$AH$2,"")</f>
        <v/>
      </c>
      <c r="AI19" s="14" t="str">
        <f>IF(AND(NOT(ISBLANK('STB Models Tier 3'!AI19)),NOT(ISBLANK(VLOOKUP($G19,'Tier 3 Allowances'!$A$2:$AB$6,28,FALSE))),'STB Models Tier 3'!AI19&lt;2), 'STB Models Tier 3'!AI19*$AI$2,"")</f>
        <v/>
      </c>
      <c r="AJ19" s="56" t="str">
        <f>IF(ISBLANK('STB Models Tier 3'!AJ19),"",'STB Models Tier 3'!AJ19)</f>
        <v/>
      </c>
      <c r="AK19" s="15" t="str">
        <f>IF(ISBLANK('STB Models Tier 3'!AK19),"",'STB Models Tier 3'!AK19)</f>
        <v/>
      </c>
      <c r="AL19" s="15" t="str">
        <f>IF(ISBLANK('STB Models Tier 3'!AL19),"",'STB Models Tier 3'!AL19)</f>
        <v/>
      </c>
      <c r="AM19" s="15" t="str">
        <f>IF(ISBLANK('STB Models Tier 3'!AM19),"",'STB Models Tier 3'!AM19)</f>
        <v/>
      </c>
      <c r="AN19" s="15" t="str">
        <f>IF(ISBLANK('STB Models Tier 3'!AN19),"",'STB Models Tier 3'!AN19)</f>
        <v/>
      </c>
      <c r="AO19" s="15" t="str">
        <f>IF(ISBLANK('STB Models Tier 3'!AO19),"",'STB Models Tier 3'!AO19)</f>
        <v/>
      </c>
      <c r="AP19" s="15" t="str">
        <f>IF(ISBLANK('STB Models Tier 3'!G19),"",IF(ISBLANK('STB Models Tier 3'!H19), 14, 7-(4-$H19)/2))</f>
        <v/>
      </c>
      <c r="AQ19" s="15" t="str">
        <f>IF(ISBLANK('STB Models Tier 3'!G19),"",IF(ISBLANK('STB Models Tier 3'!I19),10,(10-I19)))</f>
        <v/>
      </c>
      <c r="AR19" s="15" t="str">
        <f>IF(ISBLANK('STB Models Tier 3'!G19),"",IF(ISBLANK('STB Models Tier 3'!H19),0,7+(4-H19)/2))</f>
        <v/>
      </c>
      <c r="AS19" s="15" t="str">
        <f>IF(ISBLANK('STB Models Tier 3'!G19),"",'STB Models Tier 3'!I19)</f>
        <v/>
      </c>
      <c r="AT19" s="15" t="str">
        <f>IF(ISBLANK('STB Models Tier 3'!G19),"",(IF(OR(AND(NOT(ISBLANK('STB Models Tier 3'!H19)),ISBLANK('STB Models Tier 3'!AM19)),AND(NOT(ISBLANK('STB Models Tier 3'!I19)),ISBLANK('STB Models Tier 3'!AN19)),ISBLANK('STB Models Tier 3'!AL19)),"Incomplete",0.365*('STB Models Tier 3'!AK19*AP19+'STB Models Tier 3'!AL19*AQ19+'STB Models Tier 3'!AM19*AR19+'STB Models Tier 3'!AN19*AS19))))</f>
        <v/>
      </c>
      <c r="AU19" s="14" t="str">
        <f>IF(ISBLANK('STB Models Tier 3'!G19),"",VLOOKUP(G19,'Tier 3 Allowances'!$A$2:$B$6,2,FALSE)+SUM($J19:$AI19))</f>
        <v/>
      </c>
      <c r="AV19" s="56" t="str">
        <f>IF(ISBLANK('STB Models Tier 3'!G19),"",AU19+'STB Models Tier 3'!AJ19)</f>
        <v/>
      </c>
      <c r="AW19" s="56" t="str">
        <f>IF(ISBLANK('STB Models Tier 3'!AO19),"",IF('STB Models Tier 3'!AO19&gt;'Tier 3 Calculations'!AV19,"No","Yes"))</f>
        <v/>
      </c>
      <c r="AX19" s="79" t="str">
        <f>IF(ISBLANK('STB Models Tier 3'!AT19),"",'STB Models Tier 3'!AT19)</f>
        <v/>
      </c>
    </row>
    <row r="20" spans="1:50" ht="16" x14ac:dyDescent="0.2">
      <c r="A20" s="56" t="str">
        <f>IF(ISBLANK('STB Models Tier 3'!A20),"",'STB Models Tier 3'!A20)</f>
        <v/>
      </c>
      <c r="B20" s="14" t="str">
        <f>IF(ISBLANK('STB Models Tier 3'!B20),"",'STB Models Tier 3'!B20)</f>
        <v/>
      </c>
      <c r="C20" s="14" t="str">
        <f>IF(ISBLANK('STB Models Tier 3'!C20),"",'STB Models Tier 3'!C20)</f>
        <v/>
      </c>
      <c r="D20" s="14" t="str">
        <f>IF(ISBLANK('STB Models Tier 3'!D20),"",'STB Models Tier 3'!D20)</f>
        <v/>
      </c>
      <c r="E20" s="14" t="str">
        <f>IF(ISBLANK('STB Models Tier 3'!E20),"",'STB Models Tier 3'!E20)</f>
        <v/>
      </c>
      <c r="F20" s="14" t="str">
        <f>IF(ISBLANK('STB Models Tier 3'!F20),"",'STB Models Tier 3'!F20)</f>
        <v/>
      </c>
      <c r="G20" s="14" t="str">
        <f>IF(ISBLANK('STB Models Tier 3'!G20),"",'STB Models Tier 3'!G20)</f>
        <v/>
      </c>
      <c r="H20" s="14" t="str">
        <f>IF(ISBLANK('STB Models Tier 3'!H20),"",'STB Models Tier 3'!H20)</f>
        <v/>
      </c>
      <c r="I20" s="14" t="str">
        <f>IF(ISBLANK('STB Models Tier 3'!I20),"",'STB Models Tier 3'!I20)</f>
        <v/>
      </c>
      <c r="J20" s="14" t="str">
        <f>IF(AND(NOT(ISBLANK('STB Models Tier 3'!J20)),NOT(ISBLANK(VLOOKUP($G20,'Tier 3 Allowances'!$A$2:$AB$6,3,FALSE))),'STB Models Tier 3'!J20&lt;2), 'STB Models Tier 3'!J20*$J$2,"")</f>
        <v/>
      </c>
      <c r="K20" s="14" t="str">
        <f>IF(AND(NOT(ISBLANK('STB Models Tier 3'!K20)),NOT(ISBLANK(VLOOKUP($G20,'Tier 3 Allowances'!$A$2:$AB$6,4,FALSE))),'STB Models Tier 3'!K20&lt;3), 'STB Models Tier 3'!K20*$K$2,"")</f>
        <v/>
      </c>
      <c r="L20" s="14" t="str">
        <f>IF(AND(NOT(ISBLANK('STB Models Tier 3'!L20)),NOT(ISBLANK(VLOOKUP($G20,'Tier 3 Allowances'!$A$2:$AB$6,5,FALSE))),'STB Models Tier 3'!L20&lt;2), 'STB Models Tier 3'!L20*$L$2,"")</f>
        <v/>
      </c>
      <c r="M20" s="14" t="str">
        <f>IF(AND(NOT(ISBLANK('STB Models Tier 3'!M20)),NOT(ISBLANK(VLOOKUP($G20,'Tier 3 Allowances'!$A$2:$AB$6,6,FALSE))),'STB Models Tier 3'!M20&lt;3), 'STB Models Tier 3'!M20*$M$2,"")</f>
        <v/>
      </c>
      <c r="N20" s="14" t="str">
        <f>IF(AND(NOT(ISBLANK('STB Models Tier 3'!N20)),OR(ISBLANK('STB Models Tier 3'!O20),'STB Models Tier 3'!O20=0),NOT(ISBLANK(VLOOKUP($G20,'Tier 3 Allowances'!$A$2:$AB$6,7,FALSE))),'STB Models Tier 3'!N20&lt;2), 'STB Models Tier 3'!N20*$N$2,"")</f>
        <v/>
      </c>
      <c r="O20" s="14" t="str">
        <f>IF(AND(NOT(ISBLANK('STB Models Tier 3'!O20)),NOT(ISBLANK(VLOOKUP($G20,'Tier 3 Allowances'!$A$2:$AB$6,8,FALSE))),'STB Models Tier 3'!O20&lt;2), 'STB Models Tier 3'!O20*$O$2,"")</f>
        <v/>
      </c>
      <c r="P20" s="14" t="str">
        <f>IF(AND(NOT(ISBLANK('STB Models Tier 3'!P20)),NOT(ISBLANK(VLOOKUP($G20,'Tier 3 Allowances'!$A$2:$AB$6,9,FALSE))),'STB Models Tier 3'!P20&lt;7), 'STB Models Tier 3'!P20*$P$2,"")</f>
        <v/>
      </c>
      <c r="Q20" s="14" t="str">
        <f>IF(AND(NOT(ISBLANK('STB Models Tier 3'!Q20)),OR(ISBLANK('STB Models Tier 3'!T20),'STB Models Tier 3'!T20=0),NOT(ISBLANK(VLOOKUP($G20,'Tier 3 Allowances'!$A$2:$AB$6,10,FALSE))),'STB Models Tier 3'!Q20&lt;2), 'STB Models Tier 3'!Q20*$Q$2,"")</f>
        <v/>
      </c>
      <c r="R20" s="14" t="str">
        <f>IF(AND(NOT(ISBLANK('STB Models Tier 3'!R20)),NOT(ISBLANK(VLOOKUP($G20,'Tier 3 Allowances'!$A$2:$AB$6,11,FALSE))),'STB Models Tier 3'!R20&lt;2), 'STB Models Tier 3'!R20*$R$2,"")</f>
        <v/>
      </c>
      <c r="S20" s="14" t="str">
        <f>IF(AND(NOT(ISBLANK('STB Models Tier 3'!S20)),OR(ISBLANK('STB Models Tier 3'!T20),'STB Models Tier 3'!T20=0),NOT(ISBLANK(VLOOKUP($G20,'Tier 3 Allowances'!$A$2:$AB$6,12,FALSE))),'STB Models Tier 3'!S20&lt;2), 'STB Models Tier 3'!S20*$S$2,"")</f>
        <v/>
      </c>
      <c r="T20" s="14" t="str">
        <f>IF(AND(NOT(ISBLANK('STB Models Tier 3'!T20)),NOT(ISBLANK(VLOOKUP($G20,'Tier 3 Allowances'!$A$2:$AB$6,13,FALSE))),'STB Models Tier 3'!T20&lt;2), 'STB Models Tier 3'!T20*$T$2,"")</f>
        <v/>
      </c>
      <c r="U20" s="14" t="str">
        <f>IF(AND(NOT(ISBLANK('STB Models Tier 3'!U20)),NOT(ISBLANK(VLOOKUP($G20,'Tier 3 Allowances'!$A$2:$AB$6,14,FALSE))),'STB Models Tier 3'!U20&lt;2), 'STB Models Tier 3'!U20*$U$2,"")</f>
        <v/>
      </c>
      <c r="V20" s="14" t="str">
        <f>IF(AND(NOT(ISBLANK('STB Models Tier 3'!V20)),NOT(ISBLANK(VLOOKUP($G20,'Tier 3 Allowances'!$A$2:$AB$6,15,FALSE))),'STB Models Tier 3'!V20&lt;3), 'STB Models Tier 3'!V20*$V$2,"")</f>
        <v/>
      </c>
      <c r="W20" s="14" t="str">
        <f>IF(AND(NOT(ISBLANK('STB Models Tier 3'!W20)),NOT(ISBLANK(VLOOKUP($G20,'Tier 3 Allowances'!$A$2:$AB$6,16,FALSE))),'STB Models Tier 3'!W20&lt;2), 'STB Models Tier 3'!W20*$W$2,"")</f>
        <v/>
      </c>
      <c r="X20" s="14" t="str">
        <f>IF(AND(NOT(ISBLANK('STB Models Tier 3'!X20)),NOT(ISBLANK(VLOOKUP($G20,'Tier 3 Allowances'!$A$2:$AB$6,17,FALSE))),'STB Models Tier 3'!X20&lt;6), 'STB Models Tier 3'!X20*$X$2,"")</f>
        <v/>
      </c>
      <c r="Y20" s="14" t="str">
        <f>IF(AND(NOT(ISBLANK('STB Models Tier 3'!Y20)),NOT(ISBLANK(VLOOKUP($G20,'Tier 3 Allowances'!$A$2:$AB$6,18,FALSE))),'STB Models Tier 3'!Y20&lt;3), 'STB Models Tier 3'!Y20*$Y$2,"")</f>
        <v/>
      </c>
      <c r="Z20" s="14" t="str">
        <f>IF(AND(NOT(ISBLANK('STB Models Tier 3'!Z20)),NOT(ISBLANK(VLOOKUP($G20,'Tier 3 Allowances'!$A$2:$AB$6,19,FALSE))),'STB Models Tier 3'!Z20&lt;3), 'STB Models Tier 3'!Z20*$Z$2,"")</f>
        <v/>
      </c>
      <c r="AA20" s="14" t="str">
        <f>IF(AND(NOT(ISBLANK('STB Models Tier 3'!AA20)),NOT(ISBLANK(VLOOKUP($G20,'Tier 3 Allowances'!$A$2:$AB$6,20,FALSE))),'STB Models Tier 3'!AA20&lt;11), 'STB Models Tier 3'!AA20*$AA$2,"")</f>
        <v/>
      </c>
      <c r="AB20" s="14" t="str">
        <f>IF(AND(NOT(ISBLANK('STB Models Tier 3'!AB20)),NOT(ISBLANK(VLOOKUP($G20,'Tier 3 Allowances'!$A$2:$AB$6,21,FALSE))),'STB Models Tier 3'!AB20&lt;3), 'STB Models Tier 3'!AB20*$AB$2,"")</f>
        <v/>
      </c>
      <c r="AC20" s="14" t="str">
        <f>IF(AND(NOT(ISBLANK('STB Models Tier 3'!AC20)),NOT(ISBLANK(VLOOKUP($G20,'Tier 3 Allowances'!$A$2:$AB$6,22,FALSE))),'STB Models Tier 3'!AC20&lt;3), 'STB Models Tier 3'!AC20*$AC$2,"")</f>
        <v/>
      </c>
      <c r="AD20" s="14" t="str">
        <f>IF(AND(NOT(ISBLANK('STB Models Tier 3'!AD20)),NOT(ISBLANK(VLOOKUP($G20,'Tier 3 Allowances'!$A$2:$AB$6,23,FALSE))),'STB Models Tier 3'!AD20&lt;11), 'STB Models Tier 3'!AD20*$AD$2,"")</f>
        <v/>
      </c>
      <c r="AE20" s="14" t="str">
        <f>IF(AND(NOT(ISBLANK('STB Models Tier 3'!AE20)),NOT(ISBLANK(VLOOKUP($G20,'Tier 3 Allowances'!$A$2:$AB$6,24,FALSE))),'STB Models Tier 3'!AE20&lt;2), 'STB Models Tier 3'!AE20*$AE$2,"")</f>
        <v/>
      </c>
      <c r="AF20" s="14" t="str">
        <f>IF(AND(NOT(ISBLANK('STB Models Tier 3'!AF20)),NOT(ISBLANK(VLOOKUP($G20,'Tier 3 Allowances'!$A$2:$AB$6,25,FALSE))),'STB Models Tier 3'!AF20&lt;2,OR(ISBLANK('STB Models Tier 3'!AE20),'STB Models Tier 3'!AE20=0),OR(ISBLANK('STB Models Tier 3'!$P20),'STB Models Tier 3'!$P20=0)), 'STB Models Tier 3'!AF20*$AF$2,"")</f>
        <v/>
      </c>
      <c r="AG20" s="14" t="str">
        <f>IF(AND(NOT(ISBLANK('STB Models Tier 3'!AG20)),NOT(ISBLANK(VLOOKUP($G20,'Tier 3 Allowances'!$A$2:$AB$6,26,FALSE))),'STB Models Tier 3'!AG20&lt;2), 'STB Models Tier 3'!AG20*$AG$2,"")</f>
        <v/>
      </c>
      <c r="AH20" s="14" t="str">
        <f>IF(AND(NOT(ISBLANK('STB Models Tier 3'!AH20)),NOT(ISBLANK(VLOOKUP($G20,'Tier 3 Allowances'!$A$2:$AB$6,27,FALSE))),'STB Models Tier 3'!AH20&lt;2), 'STB Models Tier 3'!AH20*$AH$2,"")</f>
        <v/>
      </c>
      <c r="AI20" s="14" t="str">
        <f>IF(AND(NOT(ISBLANK('STB Models Tier 3'!AI20)),NOT(ISBLANK(VLOOKUP($G20,'Tier 3 Allowances'!$A$2:$AB$6,28,FALSE))),'STB Models Tier 3'!AI20&lt;2), 'STB Models Tier 3'!AI20*$AI$2,"")</f>
        <v/>
      </c>
      <c r="AJ20" s="56" t="str">
        <f>IF(ISBLANK('STB Models Tier 3'!AJ20),"",'STB Models Tier 3'!AJ20)</f>
        <v/>
      </c>
      <c r="AK20" s="15" t="str">
        <f>IF(ISBLANK('STB Models Tier 3'!AK20),"",'STB Models Tier 3'!AK20)</f>
        <v/>
      </c>
      <c r="AL20" s="15" t="str">
        <f>IF(ISBLANK('STB Models Tier 3'!AL20),"",'STB Models Tier 3'!AL20)</f>
        <v/>
      </c>
      <c r="AM20" s="15" t="str">
        <f>IF(ISBLANK('STB Models Tier 3'!AM20),"",'STB Models Tier 3'!AM20)</f>
        <v/>
      </c>
      <c r="AN20" s="15" t="str">
        <f>IF(ISBLANK('STB Models Tier 3'!AN20),"",'STB Models Tier 3'!AN20)</f>
        <v/>
      </c>
      <c r="AO20" s="15" t="str">
        <f>IF(ISBLANK('STB Models Tier 3'!AO20),"",'STB Models Tier 3'!AO20)</f>
        <v/>
      </c>
      <c r="AP20" s="15" t="str">
        <f>IF(ISBLANK('STB Models Tier 3'!G20),"",IF(ISBLANK('STB Models Tier 3'!H20), 14, 7-(4-$H20)/2))</f>
        <v/>
      </c>
      <c r="AQ20" s="15" t="str">
        <f>IF(ISBLANK('STB Models Tier 3'!G20),"",IF(ISBLANK('STB Models Tier 3'!I20),10,(10-I20)))</f>
        <v/>
      </c>
      <c r="AR20" s="15" t="str">
        <f>IF(ISBLANK('STB Models Tier 3'!G20),"",IF(ISBLANK('STB Models Tier 3'!H20),0,7+(4-H20)/2))</f>
        <v/>
      </c>
      <c r="AS20" s="15" t="str">
        <f>IF(ISBLANK('STB Models Tier 3'!G20),"",'STB Models Tier 3'!I20)</f>
        <v/>
      </c>
      <c r="AT20" s="15" t="str">
        <f>IF(ISBLANK('STB Models Tier 3'!G20),"",(IF(OR(AND(NOT(ISBLANK('STB Models Tier 3'!H20)),ISBLANK('STB Models Tier 3'!AM20)),AND(NOT(ISBLANK('STB Models Tier 3'!I20)),ISBLANK('STB Models Tier 3'!AN20)),ISBLANK('STB Models Tier 3'!AL20)),"Incomplete",0.365*('STB Models Tier 3'!AK20*AP20+'STB Models Tier 3'!AL20*AQ20+'STB Models Tier 3'!AM20*AR20+'STB Models Tier 3'!AN20*AS20))))</f>
        <v/>
      </c>
      <c r="AU20" s="14" t="str">
        <f>IF(ISBLANK('STB Models Tier 3'!G20),"",VLOOKUP(G20,'Tier 3 Allowances'!$A$2:$B$6,2,FALSE)+SUM($J20:$AI20))</f>
        <v/>
      </c>
      <c r="AV20" s="56" t="str">
        <f>IF(ISBLANK('STB Models Tier 3'!G20),"",AU20+'STB Models Tier 3'!AJ20)</f>
        <v/>
      </c>
      <c r="AW20" s="56" t="str">
        <f>IF(ISBLANK('STB Models Tier 3'!AO20),"",IF('STB Models Tier 3'!AO20&gt;'Tier 3 Calculations'!AV20,"No","Yes"))</f>
        <v/>
      </c>
      <c r="AX20" s="79" t="str">
        <f>IF(ISBLANK('STB Models Tier 3'!AT20),"",'STB Models Tier 3'!AT20)</f>
        <v/>
      </c>
    </row>
    <row r="21" spans="1:50" ht="16" x14ac:dyDescent="0.2">
      <c r="A21" s="56" t="str">
        <f>IF(ISBLANK('STB Models Tier 3'!A21),"",'STB Models Tier 3'!A21)</f>
        <v/>
      </c>
      <c r="B21" s="14" t="str">
        <f>IF(ISBLANK('STB Models Tier 3'!B21),"",'STB Models Tier 3'!B21)</f>
        <v/>
      </c>
      <c r="C21" s="14" t="str">
        <f>IF(ISBLANK('STB Models Tier 3'!C21),"",'STB Models Tier 3'!C21)</f>
        <v/>
      </c>
      <c r="D21" s="14" t="str">
        <f>IF(ISBLANK('STB Models Tier 3'!D21),"",'STB Models Tier 3'!D21)</f>
        <v/>
      </c>
      <c r="E21" s="14" t="str">
        <f>IF(ISBLANK('STB Models Tier 3'!E21),"",'STB Models Tier 3'!E21)</f>
        <v/>
      </c>
      <c r="F21" s="14" t="str">
        <f>IF(ISBLANK('STB Models Tier 3'!F21),"",'STB Models Tier 3'!F21)</f>
        <v/>
      </c>
      <c r="G21" s="14" t="str">
        <f>IF(ISBLANK('STB Models Tier 3'!G21),"",'STB Models Tier 3'!G21)</f>
        <v/>
      </c>
      <c r="H21" s="14" t="str">
        <f>IF(ISBLANK('STB Models Tier 3'!H21),"",'STB Models Tier 3'!H21)</f>
        <v/>
      </c>
      <c r="I21" s="14" t="str">
        <f>IF(ISBLANK('STB Models Tier 3'!I21),"",'STB Models Tier 3'!I21)</f>
        <v/>
      </c>
      <c r="J21" s="14" t="str">
        <f>IF(AND(NOT(ISBLANK('STB Models Tier 3'!J21)),NOT(ISBLANK(VLOOKUP($G21,'Tier 3 Allowances'!$A$2:$AB$6,3,FALSE))),'STB Models Tier 3'!J21&lt;2), 'STB Models Tier 3'!J21*$J$2,"")</f>
        <v/>
      </c>
      <c r="K21" s="14" t="str">
        <f>IF(AND(NOT(ISBLANK('STB Models Tier 3'!K21)),NOT(ISBLANK(VLOOKUP($G21,'Tier 3 Allowances'!$A$2:$AB$6,4,FALSE))),'STB Models Tier 3'!K21&lt;3), 'STB Models Tier 3'!K21*$K$2,"")</f>
        <v/>
      </c>
      <c r="L21" s="14" t="str">
        <f>IF(AND(NOT(ISBLANK('STB Models Tier 3'!L21)),NOT(ISBLANK(VLOOKUP($G21,'Tier 3 Allowances'!$A$2:$AB$6,5,FALSE))),'STB Models Tier 3'!L21&lt;2), 'STB Models Tier 3'!L21*$L$2,"")</f>
        <v/>
      </c>
      <c r="M21" s="14" t="str">
        <f>IF(AND(NOT(ISBLANK('STB Models Tier 3'!M21)),NOT(ISBLANK(VLOOKUP($G21,'Tier 3 Allowances'!$A$2:$AB$6,6,FALSE))),'STB Models Tier 3'!M21&lt;3), 'STB Models Tier 3'!M21*$M$2,"")</f>
        <v/>
      </c>
      <c r="N21" s="14" t="str">
        <f>IF(AND(NOT(ISBLANK('STB Models Tier 3'!N21)),OR(ISBLANK('STB Models Tier 3'!O21),'STB Models Tier 3'!O21=0),NOT(ISBLANK(VLOOKUP($G21,'Tier 3 Allowances'!$A$2:$AB$6,7,FALSE))),'STB Models Tier 3'!N21&lt;2), 'STB Models Tier 3'!N21*$N$2,"")</f>
        <v/>
      </c>
      <c r="O21" s="14" t="str">
        <f>IF(AND(NOT(ISBLANK('STB Models Tier 3'!O21)),NOT(ISBLANK(VLOOKUP($G21,'Tier 3 Allowances'!$A$2:$AB$6,8,FALSE))),'STB Models Tier 3'!O21&lt;2), 'STB Models Tier 3'!O21*$O$2,"")</f>
        <v/>
      </c>
      <c r="P21" s="14" t="str">
        <f>IF(AND(NOT(ISBLANK('STB Models Tier 3'!P21)),NOT(ISBLANK(VLOOKUP($G21,'Tier 3 Allowances'!$A$2:$AB$6,9,FALSE))),'STB Models Tier 3'!P21&lt;7), 'STB Models Tier 3'!P21*$P$2,"")</f>
        <v/>
      </c>
      <c r="Q21" s="14" t="str">
        <f>IF(AND(NOT(ISBLANK('STB Models Tier 3'!Q21)),OR(ISBLANK('STB Models Tier 3'!T21),'STB Models Tier 3'!T21=0),NOT(ISBLANK(VLOOKUP($G21,'Tier 3 Allowances'!$A$2:$AB$6,10,FALSE))),'STB Models Tier 3'!Q21&lt;2), 'STB Models Tier 3'!Q21*$Q$2,"")</f>
        <v/>
      </c>
      <c r="R21" s="14" t="str">
        <f>IF(AND(NOT(ISBLANK('STB Models Tier 3'!R21)),NOT(ISBLANK(VLOOKUP($G21,'Tier 3 Allowances'!$A$2:$AB$6,11,FALSE))),'STB Models Tier 3'!R21&lt;2), 'STB Models Tier 3'!R21*$R$2,"")</f>
        <v/>
      </c>
      <c r="S21" s="14" t="str">
        <f>IF(AND(NOT(ISBLANK('STB Models Tier 3'!S21)),OR(ISBLANK('STB Models Tier 3'!T21),'STB Models Tier 3'!T21=0),NOT(ISBLANK(VLOOKUP($G21,'Tier 3 Allowances'!$A$2:$AB$6,12,FALSE))),'STB Models Tier 3'!S21&lt;2), 'STB Models Tier 3'!S21*$S$2,"")</f>
        <v/>
      </c>
      <c r="T21" s="14" t="str">
        <f>IF(AND(NOT(ISBLANK('STB Models Tier 3'!T21)),NOT(ISBLANK(VLOOKUP($G21,'Tier 3 Allowances'!$A$2:$AB$6,13,FALSE))),'STB Models Tier 3'!T21&lt;2), 'STB Models Tier 3'!T21*$T$2,"")</f>
        <v/>
      </c>
      <c r="U21" s="14" t="str">
        <f>IF(AND(NOT(ISBLANK('STB Models Tier 3'!U21)),NOT(ISBLANK(VLOOKUP($G21,'Tier 3 Allowances'!$A$2:$AB$6,14,FALSE))),'STB Models Tier 3'!U21&lt;2), 'STB Models Tier 3'!U21*$U$2,"")</f>
        <v/>
      </c>
      <c r="V21" s="14" t="str">
        <f>IF(AND(NOT(ISBLANK('STB Models Tier 3'!V21)),NOT(ISBLANK(VLOOKUP($G21,'Tier 3 Allowances'!$A$2:$AB$6,15,FALSE))),'STB Models Tier 3'!V21&lt;3), 'STB Models Tier 3'!V21*$V$2,"")</f>
        <v/>
      </c>
      <c r="W21" s="14" t="str">
        <f>IF(AND(NOT(ISBLANK('STB Models Tier 3'!W21)),NOT(ISBLANK(VLOOKUP($G21,'Tier 3 Allowances'!$A$2:$AB$6,16,FALSE))),'STB Models Tier 3'!W21&lt;2), 'STB Models Tier 3'!W21*$W$2,"")</f>
        <v/>
      </c>
      <c r="X21" s="14" t="str">
        <f>IF(AND(NOT(ISBLANK('STB Models Tier 3'!X21)),NOT(ISBLANK(VLOOKUP($G21,'Tier 3 Allowances'!$A$2:$AB$6,17,FALSE))),'STB Models Tier 3'!X21&lt;6), 'STB Models Tier 3'!X21*$X$2,"")</f>
        <v/>
      </c>
      <c r="Y21" s="14" t="str">
        <f>IF(AND(NOT(ISBLANK('STB Models Tier 3'!Y21)),NOT(ISBLANK(VLOOKUP($G21,'Tier 3 Allowances'!$A$2:$AB$6,18,FALSE))),'STB Models Tier 3'!Y21&lt;3), 'STB Models Tier 3'!Y21*$Y$2,"")</f>
        <v/>
      </c>
      <c r="Z21" s="14" t="str">
        <f>IF(AND(NOT(ISBLANK('STB Models Tier 3'!Z21)),NOT(ISBLANK(VLOOKUP($G21,'Tier 3 Allowances'!$A$2:$AB$6,19,FALSE))),'STB Models Tier 3'!Z21&lt;3), 'STB Models Tier 3'!Z21*$Z$2,"")</f>
        <v/>
      </c>
      <c r="AA21" s="14" t="str">
        <f>IF(AND(NOT(ISBLANK('STB Models Tier 3'!AA21)),NOT(ISBLANK(VLOOKUP($G21,'Tier 3 Allowances'!$A$2:$AB$6,20,FALSE))),'STB Models Tier 3'!AA21&lt;11), 'STB Models Tier 3'!AA21*$AA$2,"")</f>
        <v/>
      </c>
      <c r="AB21" s="14" t="str">
        <f>IF(AND(NOT(ISBLANK('STB Models Tier 3'!AB21)),NOT(ISBLANK(VLOOKUP($G21,'Tier 3 Allowances'!$A$2:$AB$6,21,FALSE))),'STB Models Tier 3'!AB21&lt;3), 'STB Models Tier 3'!AB21*$AB$2,"")</f>
        <v/>
      </c>
      <c r="AC21" s="14" t="str">
        <f>IF(AND(NOT(ISBLANK('STB Models Tier 3'!AC21)),NOT(ISBLANK(VLOOKUP($G21,'Tier 3 Allowances'!$A$2:$AB$6,22,FALSE))),'STB Models Tier 3'!AC21&lt;3), 'STB Models Tier 3'!AC21*$AC$2,"")</f>
        <v/>
      </c>
      <c r="AD21" s="14" t="str">
        <f>IF(AND(NOT(ISBLANK('STB Models Tier 3'!AD21)),NOT(ISBLANK(VLOOKUP($G21,'Tier 3 Allowances'!$A$2:$AB$6,23,FALSE))),'STB Models Tier 3'!AD21&lt;11), 'STB Models Tier 3'!AD21*$AD$2,"")</f>
        <v/>
      </c>
      <c r="AE21" s="14" t="str">
        <f>IF(AND(NOT(ISBLANK('STB Models Tier 3'!AE21)),NOT(ISBLANK(VLOOKUP($G21,'Tier 3 Allowances'!$A$2:$AB$6,24,FALSE))),'STB Models Tier 3'!AE21&lt;2), 'STB Models Tier 3'!AE21*$AE$2,"")</f>
        <v/>
      </c>
      <c r="AF21" s="14" t="str">
        <f>IF(AND(NOT(ISBLANK('STB Models Tier 3'!AF21)),NOT(ISBLANK(VLOOKUP($G21,'Tier 3 Allowances'!$A$2:$AB$6,25,FALSE))),'STB Models Tier 3'!AF21&lt;2,OR(ISBLANK('STB Models Tier 3'!AE21),'STB Models Tier 3'!AE21=0),OR(ISBLANK('STB Models Tier 3'!$P21),'STB Models Tier 3'!$P21=0)), 'STB Models Tier 3'!AF21*$AF$2,"")</f>
        <v/>
      </c>
      <c r="AG21" s="14" t="str">
        <f>IF(AND(NOT(ISBLANK('STB Models Tier 3'!AG21)),NOT(ISBLANK(VLOOKUP($G21,'Tier 3 Allowances'!$A$2:$AB$6,26,FALSE))),'STB Models Tier 3'!AG21&lt;2), 'STB Models Tier 3'!AG21*$AG$2,"")</f>
        <v/>
      </c>
      <c r="AH21" s="14" t="str">
        <f>IF(AND(NOT(ISBLANK('STB Models Tier 3'!AH21)),NOT(ISBLANK(VLOOKUP($G21,'Tier 3 Allowances'!$A$2:$AB$6,27,FALSE))),'STB Models Tier 3'!AH21&lt;2), 'STB Models Tier 3'!AH21*$AH$2,"")</f>
        <v/>
      </c>
      <c r="AI21" s="14" t="str">
        <f>IF(AND(NOT(ISBLANK('STB Models Tier 3'!AI21)),NOT(ISBLANK(VLOOKUP($G21,'Tier 3 Allowances'!$A$2:$AB$6,28,FALSE))),'STB Models Tier 3'!AI21&lt;2), 'STB Models Tier 3'!AI21*$AI$2,"")</f>
        <v/>
      </c>
      <c r="AJ21" s="56" t="str">
        <f>IF(ISBLANK('STB Models Tier 3'!AJ21),"",'STB Models Tier 3'!AJ21)</f>
        <v/>
      </c>
      <c r="AK21" s="15" t="str">
        <f>IF(ISBLANK('STB Models Tier 3'!AK21),"",'STB Models Tier 3'!AK21)</f>
        <v/>
      </c>
      <c r="AL21" s="15" t="str">
        <f>IF(ISBLANK('STB Models Tier 3'!AL21),"",'STB Models Tier 3'!AL21)</f>
        <v/>
      </c>
      <c r="AM21" s="15" t="str">
        <f>IF(ISBLANK('STB Models Tier 3'!AM21),"",'STB Models Tier 3'!AM21)</f>
        <v/>
      </c>
      <c r="AN21" s="15" t="str">
        <f>IF(ISBLANK('STB Models Tier 3'!AN21),"",'STB Models Tier 3'!AN21)</f>
        <v/>
      </c>
      <c r="AO21" s="15" t="str">
        <f>IF(ISBLANK('STB Models Tier 3'!AO21),"",'STB Models Tier 3'!AO21)</f>
        <v/>
      </c>
      <c r="AP21" s="15" t="str">
        <f>IF(ISBLANK('STB Models Tier 3'!G21),"",IF(ISBLANK('STB Models Tier 3'!H21), 14, 7-(4-$H21)/2))</f>
        <v/>
      </c>
      <c r="AQ21" s="15" t="str">
        <f>IF(ISBLANK('STB Models Tier 3'!G21),"",IF(ISBLANK('STB Models Tier 3'!I21),10,(10-I21)))</f>
        <v/>
      </c>
      <c r="AR21" s="15" t="str">
        <f>IF(ISBLANK('STB Models Tier 3'!G21),"",IF(ISBLANK('STB Models Tier 3'!H21),0,7+(4-H21)/2))</f>
        <v/>
      </c>
      <c r="AS21" s="15" t="str">
        <f>IF(ISBLANK('STB Models Tier 3'!G21),"",'STB Models Tier 3'!I21)</f>
        <v/>
      </c>
      <c r="AT21" s="15" t="str">
        <f>IF(ISBLANK('STB Models Tier 3'!G21),"",(IF(OR(AND(NOT(ISBLANK('STB Models Tier 3'!H21)),ISBLANK('STB Models Tier 3'!AM21)),AND(NOT(ISBLANK('STB Models Tier 3'!I21)),ISBLANK('STB Models Tier 3'!AN21)),ISBLANK('STB Models Tier 3'!AL21)),"Incomplete",0.365*('STB Models Tier 3'!AK21*AP21+'STB Models Tier 3'!AL21*AQ21+'STB Models Tier 3'!AM21*AR21+'STB Models Tier 3'!AN21*AS21))))</f>
        <v/>
      </c>
      <c r="AU21" s="14" t="str">
        <f>IF(ISBLANK('STB Models Tier 3'!G21),"",VLOOKUP(G21,'Tier 3 Allowances'!$A$2:$B$6,2,FALSE)+SUM($J21:$AI21))</f>
        <v/>
      </c>
      <c r="AV21" s="56" t="str">
        <f>IF(ISBLANK('STB Models Tier 3'!G21),"",AU21+'STB Models Tier 3'!AJ21)</f>
        <v/>
      </c>
      <c r="AW21" s="56" t="str">
        <f>IF(ISBLANK('STB Models Tier 3'!AO21),"",IF('STB Models Tier 3'!AO21&gt;'Tier 3 Calculations'!AV21,"No","Yes"))</f>
        <v/>
      </c>
      <c r="AX21" s="79" t="str">
        <f>IF(ISBLANK('STB Models Tier 3'!AT21),"",'STB Models Tier 3'!AT21)</f>
        <v/>
      </c>
    </row>
    <row r="22" spans="1:50" ht="16" x14ac:dyDescent="0.2">
      <c r="A22" s="56" t="str">
        <f>IF(ISBLANK('STB Models Tier 3'!A22),"",'STB Models Tier 3'!A22)</f>
        <v/>
      </c>
      <c r="B22" s="14" t="str">
        <f>IF(ISBLANK('STB Models Tier 3'!B22),"",'STB Models Tier 3'!B22)</f>
        <v/>
      </c>
      <c r="C22" s="14" t="str">
        <f>IF(ISBLANK('STB Models Tier 3'!C22),"",'STB Models Tier 3'!C22)</f>
        <v/>
      </c>
      <c r="D22" s="14" t="str">
        <f>IF(ISBLANK('STB Models Tier 3'!D22),"",'STB Models Tier 3'!D22)</f>
        <v/>
      </c>
      <c r="E22" s="14" t="str">
        <f>IF(ISBLANK('STB Models Tier 3'!E22),"",'STB Models Tier 3'!E22)</f>
        <v/>
      </c>
      <c r="F22" s="14" t="str">
        <f>IF(ISBLANK('STB Models Tier 3'!F22),"",'STB Models Tier 3'!F22)</f>
        <v/>
      </c>
      <c r="G22" s="14" t="str">
        <f>IF(ISBLANK('STB Models Tier 3'!G22),"",'STB Models Tier 3'!G22)</f>
        <v/>
      </c>
      <c r="H22" s="14" t="str">
        <f>IF(ISBLANK('STB Models Tier 3'!H22),"",'STB Models Tier 3'!H22)</f>
        <v/>
      </c>
      <c r="I22" s="14" t="str">
        <f>IF(ISBLANK('STB Models Tier 3'!I22),"",'STB Models Tier 3'!I22)</f>
        <v/>
      </c>
      <c r="J22" s="14" t="str">
        <f>IF(AND(NOT(ISBLANK('STB Models Tier 3'!J22)),NOT(ISBLANK(VLOOKUP($G22,'Tier 3 Allowances'!$A$2:$AB$6,3,FALSE))),'STB Models Tier 3'!J22&lt;2), 'STB Models Tier 3'!J22*$J$2,"")</f>
        <v/>
      </c>
      <c r="K22" s="14" t="str">
        <f>IF(AND(NOT(ISBLANK('STB Models Tier 3'!K22)),NOT(ISBLANK(VLOOKUP($G22,'Tier 3 Allowances'!$A$2:$AB$6,4,FALSE))),'STB Models Tier 3'!K22&lt;3), 'STB Models Tier 3'!K22*$K$2,"")</f>
        <v/>
      </c>
      <c r="L22" s="14" t="str">
        <f>IF(AND(NOT(ISBLANK('STB Models Tier 3'!L22)),NOT(ISBLANK(VLOOKUP($G22,'Tier 3 Allowances'!$A$2:$AB$6,5,FALSE))),'STB Models Tier 3'!L22&lt;2), 'STB Models Tier 3'!L22*$L$2,"")</f>
        <v/>
      </c>
      <c r="M22" s="14" t="str">
        <f>IF(AND(NOT(ISBLANK('STB Models Tier 3'!M22)),NOT(ISBLANK(VLOOKUP($G22,'Tier 3 Allowances'!$A$2:$AB$6,6,FALSE))),'STB Models Tier 3'!M22&lt;3), 'STB Models Tier 3'!M22*$M$2,"")</f>
        <v/>
      </c>
      <c r="N22" s="14" t="str">
        <f>IF(AND(NOT(ISBLANK('STB Models Tier 3'!N22)),OR(ISBLANK('STB Models Tier 3'!O22),'STB Models Tier 3'!O22=0),NOT(ISBLANK(VLOOKUP($G22,'Tier 3 Allowances'!$A$2:$AB$6,7,FALSE))),'STB Models Tier 3'!N22&lt;2), 'STB Models Tier 3'!N22*$N$2,"")</f>
        <v/>
      </c>
      <c r="O22" s="14" t="str">
        <f>IF(AND(NOT(ISBLANK('STB Models Tier 3'!O22)),NOT(ISBLANK(VLOOKUP($G22,'Tier 3 Allowances'!$A$2:$AB$6,8,FALSE))),'STB Models Tier 3'!O22&lt;2), 'STB Models Tier 3'!O22*$O$2,"")</f>
        <v/>
      </c>
      <c r="P22" s="14" t="str">
        <f>IF(AND(NOT(ISBLANK('STB Models Tier 3'!P22)),NOT(ISBLANK(VLOOKUP($G22,'Tier 3 Allowances'!$A$2:$AB$6,9,FALSE))),'STB Models Tier 3'!P22&lt;7), 'STB Models Tier 3'!P22*$P$2,"")</f>
        <v/>
      </c>
      <c r="Q22" s="14" t="str">
        <f>IF(AND(NOT(ISBLANK('STB Models Tier 3'!Q22)),OR(ISBLANK('STB Models Tier 3'!T22),'STB Models Tier 3'!T22=0),NOT(ISBLANK(VLOOKUP($G22,'Tier 3 Allowances'!$A$2:$AB$6,10,FALSE))),'STB Models Tier 3'!Q22&lt;2), 'STB Models Tier 3'!Q22*$Q$2,"")</f>
        <v/>
      </c>
      <c r="R22" s="14" t="str">
        <f>IF(AND(NOT(ISBLANK('STB Models Tier 3'!R22)),NOT(ISBLANK(VLOOKUP($G22,'Tier 3 Allowances'!$A$2:$AB$6,11,FALSE))),'STB Models Tier 3'!R22&lt;2), 'STB Models Tier 3'!R22*$R$2,"")</f>
        <v/>
      </c>
      <c r="S22" s="14" t="str">
        <f>IF(AND(NOT(ISBLANK('STB Models Tier 3'!S22)),OR(ISBLANK('STB Models Tier 3'!T22),'STB Models Tier 3'!T22=0),NOT(ISBLANK(VLOOKUP($G22,'Tier 3 Allowances'!$A$2:$AB$6,12,FALSE))),'STB Models Tier 3'!S22&lt;2), 'STB Models Tier 3'!S22*$S$2,"")</f>
        <v/>
      </c>
      <c r="T22" s="14" t="str">
        <f>IF(AND(NOT(ISBLANK('STB Models Tier 3'!T22)),NOT(ISBLANK(VLOOKUP($G22,'Tier 3 Allowances'!$A$2:$AB$6,13,FALSE))),'STB Models Tier 3'!T22&lt;2), 'STB Models Tier 3'!T22*$T$2,"")</f>
        <v/>
      </c>
      <c r="U22" s="14" t="str">
        <f>IF(AND(NOT(ISBLANK('STB Models Tier 3'!U22)),NOT(ISBLANK(VLOOKUP($G22,'Tier 3 Allowances'!$A$2:$AB$6,14,FALSE))),'STB Models Tier 3'!U22&lt;2), 'STB Models Tier 3'!U22*$U$2,"")</f>
        <v/>
      </c>
      <c r="V22" s="14" t="str">
        <f>IF(AND(NOT(ISBLANK('STB Models Tier 3'!V22)),NOT(ISBLANK(VLOOKUP($G22,'Tier 3 Allowances'!$A$2:$AB$6,15,FALSE))),'STB Models Tier 3'!V22&lt;3), 'STB Models Tier 3'!V22*$V$2,"")</f>
        <v/>
      </c>
      <c r="W22" s="14" t="str">
        <f>IF(AND(NOT(ISBLANK('STB Models Tier 3'!W22)),NOT(ISBLANK(VLOOKUP($G22,'Tier 3 Allowances'!$A$2:$AB$6,16,FALSE))),'STB Models Tier 3'!W22&lt;2), 'STB Models Tier 3'!W22*$W$2,"")</f>
        <v/>
      </c>
      <c r="X22" s="14" t="str">
        <f>IF(AND(NOT(ISBLANK('STB Models Tier 3'!X22)),NOT(ISBLANK(VLOOKUP($G22,'Tier 3 Allowances'!$A$2:$AB$6,17,FALSE))),'STB Models Tier 3'!X22&lt;6), 'STB Models Tier 3'!X22*$X$2,"")</f>
        <v/>
      </c>
      <c r="Y22" s="14" t="str">
        <f>IF(AND(NOT(ISBLANK('STB Models Tier 3'!Y22)),NOT(ISBLANK(VLOOKUP($G22,'Tier 3 Allowances'!$A$2:$AB$6,18,FALSE))),'STB Models Tier 3'!Y22&lt;3), 'STB Models Tier 3'!Y22*$Y$2,"")</f>
        <v/>
      </c>
      <c r="Z22" s="14" t="str">
        <f>IF(AND(NOT(ISBLANK('STB Models Tier 3'!Z22)),NOT(ISBLANK(VLOOKUP($G22,'Tier 3 Allowances'!$A$2:$AB$6,19,FALSE))),'STB Models Tier 3'!Z22&lt;3), 'STB Models Tier 3'!Z22*$Z$2,"")</f>
        <v/>
      </c>
      <c r="AA22" s="14" t="str">
        <f>IF(AND(NOT(ISBLANK('STB Models Tier 3'!AA22)),NOT(ISBLANK(VLOOKUP($G22,'Tier 3 Allowances'!$A$2:$AB$6,20,FALSE))),'STB Models Tier 3'!AA22&lt;11), 'STB Models Tier 3'!AA22*$AA$2,"")</f>
        <v/>
      </c>
      <c r="AB22" s="14" t="str">
        <f>IF(AND(NOT(ISBLANK('STB Models Tier 3'!AB22)),NOT(ISBLANK(VLOOKUP($G22,'Tier 3 Allowances'!$A$2:$AB$6,21,FALSE))),'STB Models Tier 3'!AB22&lt;3), 'STB Models Tier 3'!AB22*$AB$2,"")</f>
        <v/>
      </c>
      <c r="AC22" s="14" t="str">
        <f>IF(AND(NOT(ISBLANK('STB Models Tier 3'!AC22)),NOT(ISBLANK(VLOOKUP($G22,'Tier 3 Allowances'!$A$2:$AB$6,22,FALSE))),'STB Models Tier 3'!AC22&lt;3), 'STB Models Tier 3'!AC22*$AC$2,"")</f>
        <v/>
      </c>
      <c r="AD22" s="14" t="str">
        <f>IF(AND(NOT(ISBLANK('STB Models Tier 3'!AD22)),NOT(ISBLANK(VLOOKUP($G22,'Tier 3 Allowances'!$A$2:$AB$6,23,FALSE))),'STB Models Tier 3'!AD22&lt;11), 'STB Models Tier 3'!AD22*$AD$2,"")</f>
        <v/>
      </c>
      <c r="AE22" s="14" t="str">
        <f>IF(AND(NOT(ISBLANK('STB Models Tier 3'!AE22)),NOT(ISBLANK(VLOOKUP($G22,'Tier 3 Allowances'!$A$2:$AB$6,24,FALSE))),'STB Models Tier 3'!AE22&lt;2), 'STB Models Tier 3'!AE22*$AE$2,"")</f>
        <v/>
      </c>
      <c r="AF22" s="14" t="str">
        <f>IF(AND(NOT(ISBLANK('STB Models Tier 3'!AF22)),NOT(ISBLANK(VLOOKUP($G22,'Tier 3 Allowances'!$A$2:$AB$6,25,FALSE))),'STB Models Tier 3'!AF22&lt;2,OR(ISBLANK('STB Models Tier 3'!AE22),'STB Models Tier 3'!AE22=0),OR(ISBLANK('STB Models Tier 3'!$P22),'STB Models Tier 3'!$P22=0)), 'STB Models Tier 3'!AF22*$AF$2,"")</f>
        <v/>
      </c>
      <c r="AG22" s="14" t="str">
        <f>IF(AND(NOT(ISBLANK('STB Models Tier 3'!AG22)),NOT(ISBLANK(VLOOKUP($G22,'Tier 3 Allowances'!$A$2:$AB$6,26,FALSE))),'STB Models Tier 3'!AG22&lt;2), 'STB Models Tier 3'!AG22*$AG$2,"")</f>
        <v/>
      </c>
      <c r="AH22" s="14" t="str">
        <f>IF(AND(NOT(ISBLANK('STB Models Tier 3'!AH22)),NOT(ISBLANK(VLOOKUP($G22,'Tier 3 Allowances'!$A$2:$AB$6,27,FALSE))),'STB Models Tier 3'!AH22&lt;2), 'STB Models Tier 3'!AH22*$AH$2,"")</f>
        <v/>
      </c>
      <c r="AI22" s="14" t="str">
        <f>IF(AND(NOT(ISBLANK('STB Models Tier 3'!AI22)),NOT(ISBLANK(VLOOKUP($G22,'Tier 3 Allowances'!$A$2:$AB$6,28,FALSE))),'STB Models Tier 3'!AI22&lt;2), 'STB Models Tier 3'!AI22*$AI$2,"")</f>
        <v/>
      </c>
      <c r="AJ22" s="56" t="str">
        <f>IF(ISBLANK('STB Models Tier 3'!AJ22),"",'STB Models Tier 3'!AJ22)</f>
        <v/>
      </c>
      <c r="AK22" s="15" t="str">
        <f>IF(ISBLANK('STB Models Tier 3'!AK22),"",'STB Models Tier 3'!AK22)</f>
        <v/>
      </c>
      <c r="AL22" s="15" t="str">
        <f>IF(ISBLANK('STB Models Tier 3'!AL22),"",'STB Models Tier 3'!AL22)</f>
        <v/>
      </c>
      <c r="AM22" s="15" t="str">
        <f>IF(ISBLANK('STB Models Tier 3'!AM22),"",'STB Models Tier 3'!AM22)</f>
        <v/>
      </c>
      <c r="AN22" s="15" t="str">
        <f>IF(ISBLANK('STB Models Tier 3'!AN22),"",'STB Models Tier 3'!AN22)</f>
        <v/>
      </c>
      <c r="AO22" s="15" t="str">
        <f>IF(ISBLANK('STB Models Tier 3'!AO22),"",'STB Models Tier 3'!AO22)</f>
        <v/>
      </c>
      <c r="AP22" s="15" t="str">
        <f>IF(ISBLANK('STB Models Tier 3'!G22),"",IF(ISBLANK('STB Models Tier 3'!H22), 14, 7-(4-$H22)/2))</f>
        <v/>
      </c>
      <c r="AQ22" s="15" t="str">
        <f>IF(ISBLANK('STB Models Tier 3'!G22),"",IF(ISBLANK('STB Models Tier 3'!I22),10,(10-I22)))</f>
        <v/>
      </c>
      <c r="AR22" s="15" t="str">
        <f>IF(ISBLANK('STB Models Tier 3'!G22),"",IF(ISBLANK('STB Models Tier 3'!H22),0,7+(4-H22)/2))</f>
        <v/>
      </c>
      <c r="AS22" s="15" t="str">
        <f>IF(ISBLANK('STB Models Tier 3'!G22),"",'STB Models Tier 3'!I22)</f>
        <v/>
      </c>
      <c r="AT22" s="15" t="str">
        <f>IF(ISBLANK('STB Models Tier 3'!G22),"",(IF(OR(AND(NOT(ISBLANK('STB Models Tier 3'!H22)),ISBLANK('STB Models Tier 3'!AM22)),AND(NOT(ISBLANK('STB Models Tier 3'!I22)),ISBLANK('STB Models Tier 3'!AN22)),ISBLANK('STB Models Tier 3'!AL22)),"Incomplete",0.365*('STB Models Tier 3'!AK22*AP22+'STB Models Tier 3'!AL22*AQ22+'STB Models Tier 3'!AM22*AR22+'STB Models Tier 3'!AN22*AS22))))</f>
        <v/>
      </c>
      <c r="AU22" s="14" t="str">
        <f>IF(ISBLANK('STB Models Tier 3'!G22),"",VLOOKUP(G22,'Tier 3 Allowances'!$A$2:$B$6,2,FALSE)+SUM($J22:$AI22))</f>
        <v/>
      </c>
      <c r="AV22" s="56" t="str">
        <f>IF(ISBLANK('STB Models Tier 3'!G22),"",AU22+'STB Models Tier 3'!AJ22)</f>
        <v/>
      </c>
      <c r="AW22" s="56" t="str">
        <f>IF(ISBLANK('STB Models Tier 3'!AO22),"",IF('STB Models Tier 3'!AO22&gt;'Tier 3 Calculations'!AV22,"No","Yes"))</f>
        <v/>
      </c>
      <c r="AX22" s="79" t="str">
        <f>IF(ISBLANK('STB Models Tier 3'!AT22),"",'STB Models Tier 3'!AT22)</f>
        <v/>
      </c>
    </row>
    <row r="23" spans="1:50" ht="16" x14ac:dyDescent="0.2">
      <c r="A23" s="56" t="str">
        <f>IF(ISBLANK('STB Models Tier 3'!A23),"",'STB Models Tier 3'!A23)</f>
        <v/>
      </c>
      <c r="B23" s="14" t="str">
        <f>IF(ISBLANK('STB Models Tier 3'!B23),"",'STB Models Tier 3'!B23)</f>
        <v/>
      </c>
      <c r="C23" s="14" t="str">
        <f>IF(ISBLANK('STB Models Tier 3'!C23),"",'STB Models Tier 3'!C23)</f>
        <v/>
      </c>
      <c r="D23" s="14" t="str">
        <f>IF(ISBLANK('STB Models Tier 3'!D23),"",'STB Models Tier 3'!D23)</f>
        <v/>
      </c>
      <c r="E23" s="14" t="str">
        <f>IF(ISBLANK('STB Models Tier 3'!E23),"",'STB Models Tier 3'!E23)</f>
        <v/>
      </c>
      <c r="F23" s="14" t="str">
        <f>IF(ISBLANK('STB Models Tier 3'!F23),"",'STB Models Tier 3'!F23)</f>
        <v/>
      </c>
      <c r="G23" s="14" t="str">
        <f>IF(ISBLANK('STB Models Tier 3'!G23),"",'STB Models Tier 3'!G23)</f>
        <v/>
      </c>
      <c r="H23" s="14" t="str">
        <f>IF(ISBLANK('STB Models Tier 3'!H23),"",'STB Models Tier 3'!H23)</f>
        <v/>
      </c>
      <c r="I23" s="14" t="str">
        <f>IF(ISBLANK('STB Models Tier 3'!I23),"",'STB Models Tier 3'!I23)</f>
        <v/>
      </c>
      <c r="J23" s="14" t="str">
        <f>IF(AND(NOT(ISBLANK('STB Models Tier 3'!J23)),NOT(ISBLANK(VLOOKUP($G23,'Tier 3 Allowances'!$A$2:$AB$6,3,FALSE))),'STB Models Tier 3'!J23&lt;2), 'STB Models Tier 3'!J23*$J$2,"")</f>
        <v/>
      </c>
      <c r="K23" s="14" t="str">
        <f>IF(AND(NOT(ISBLANK('STB Models Tier 3'!K23)),NOT(ISBLANK(VLOOKUP($G23,'Tier 3 Allowances'!$A$2:$AB$6,4,FALSE))),'STB Models Tier 3'!K23&lt;3), 'STB Models Tier 3'!K23*$K$2,"")</f>
        <v/>
      </c>
      <c r="L23" s="14" t="str">
        <f>IF(AND(NOT(ISBLANK('STB Models Tier 3'!L23)),NOT(ISBLANK(VLOOKUP($G23,'Tier 3 Allowances'!$A$2:$AB$6,5,FALSE))),'STB Models Tier 3'!L23&lt;2), 'STB Models Tier 3'!L23*$L$2,"")</f>
        <v/>
      </c>
      <c r="M23" s="14" t="str">
        <f>IF(AND(NOT(ISBLANK('STB Models Tier 3'!M23)),NOT(ISBLANK(VLOOKUP($G23,'Tier 3 Allowances'!$A$2:$AB$6,6,FALSE))),'STB Models Tier 3'!M23&lt;3), 'STB Models Tier 3'!M23*$M$2,"")</f>
        <v/>
      </c>
      <c r="N23" s="14" t="str">
        <f>IF(AND(NOT(ISBLANK('STB Models Tier 3'!N23)),OR(ISBLANK('STB Models Tier 3'!O23),'STB Models Tier 3'!O23=0),NOT(ISBLANK(VLOOKUP($G23,'Tier 3 Allowances'!$A$2:$AB$6,7,FALSE))),'STB Models Tier 3'!N23&lt;2), 'STB Models Tier 3'!N23*$N$2,"")</f>
        <v/>
      </c>
      <c r="O23" s="14" t="str">
        <f>IF(AND(NOT(ISBLANK('STB Models Tier 3'!O23)),NOT(ISBLANK(VLOOKUP($G23,'Tier 3 Allowances'!$A$2:$AB$6,8,FALSE))),'STB Models Tier 3'!O23&lt;2), 'STB Models Tier 3'!O23*$O$2,"")</f>
        <v/>
      </c>
      <c r="P23" s="14" t="str">
        <f>IF(AND(NOT(ISBLANK('STB Models Tier 3'!P23)),NOT(ISBLANK(VLOOKUP($G23,'Tier 3 Allowances'!$A$2:$AB$6,9,FALSE))),'STB Models Tier 3'!P23&lt;7), 'STB Models Tier 3'!P23*$P$2,"")</f>
        <v/>
      </c>
      <c r="Q23" s="14" t="str">
        <f>IF(AND(NOT(ISBLANK('STB Models Tier 3'!Q23)),OR(ISBLANK('STB Models Tier 3'!T23),'STB Models Tier 3'!T23=0),NOT(ISBLANK(VLOOKUP($G23,'Tier 3 Allowances'!$A$2:$AB$6,10,FALSE))),'STB Models Tier 3'!Q23&lt;2), 'STB Models Tier 3'!Q23*$Q$2,"")</f>
        <v/>
      </c>
      <c r="R23" s="14" t="str">
        <f>IF(AND(NOT(ISBLANK('STB Models Tier 3'!R23)),NOT(ISBLANK(VLOOKUP($G23,'Tier 3 Allowances'!$A$2:$AB$6,11,FALSE))),'STB Models Tier 3'!R23&lt;2), 'STB Models Tier 3'!R23*$R$2,"")</f>
        <v/>
      </c>
      <c r="S23" s="14" t="str">
        <f>IF(AND(NOT(ISBLANK('STB Models Tier 3'!S23)),OR(ISBLANK('STB Models Tier 3'!T23),'STB Models Tier 3'!T23=0),NOT(ISBLANK(VLOOKUP($G23,'Tier 3 Allowances'!$A$2:$AB$6,12,FALSE))),'STB Models Tier 3'!S23&lt;2), 'STB Models Tier 3'!S23*$S$2,"")</f>
        <v/>
      </c>
      <c r="T23" s="14" t="str">
        <f>IF(AND(NOT(ISBLANK('STB Models Tier 3'!T23)),NOT(ISBLANK(VLOOKUP($G23,'Tier 3 Allowances'!$A$2:$AB$6,13,FALSE))),'STB Models Tier 3'!T23&lt;2), 'STB Models Tier 3'!T23*$T$2,"")</f>
        <v/>
      </c>
      <c r="U23" s="14" t="str">
        <f>IF(AND(NOT(ISBLANK('STB Models Tier 3'!U23)),NOT(ISBLANK(VLOOKUP($G23,'Tier 3 Allowances'!$A$2:$AB$6,14,FALSE))),'STB Models Tier 3'!U23&lt;2), 'STB Models Tier 3'!U23*$U$2,"")</f>
        <v/>
      </c>
      <c r="V23" s="14" t="str">
        <f>IF(AND(NOT(ISBLANK('STB Models Tier 3'!V23)),NOT(ISBLANK(VLOOKUP($G23,'Tier 3 Allowances'!$A$2:$AB$6,15,FALSE))),'STB Models Tier 3'!V23&lt;3), 'STB Models Tier 3'!V23*$V$2,"")</f>
        <v/>
      </c>
      <c r="W23" s="14" t="str">
        <f>IF(AND(NOT(ISBLANK('STB Models Tier 3'!W23)),NOT(ISBLANK(VLOOKUP($G23,'Tier 3 Allowances'!$A$2:$AB$6,16,FALSE))),'STB Models Tier 3'!W23&lt;2), 'STB Models Tier 3'!W23*$W$2,"")</f>
        <v/>
      </c>
      <c r="X23" s="14" t="str">
        <f>IF(AND(NOT(ISBLANK('STB Models Tier 3'!X23)),NOT(ISBLANK(VLOOKUP($G23,'Tier 3 Allowances'!$A$2:$AB$6,17,FALSE))),'STB Models Tier 3'!X23&lt;6), 'STB Models Tier 3'!X23*$X$2,"")</f>
        <v/>
      </c>
      <c r="Y23" s="14" t="str">
        <f>IF(AND(NOT(ISBLANK('STB Models Tier 3'!Y23)),NOT(ISBLANK(VLOOKUP($G23,'Tier 3 Allowances'!$A$2:$AB$6,18,FALSE))),'STB Models Tier 3'!Y23&lt;3), 'STB Models Tier 3'!Y23*$Y$2,"")</f>
        <v/>
      </c>
      <c r="Z23" s="14" t="str">
        <f>IF(AND(NOT(ISBLANK('STB Models Tier 3'!Z23)),NOT(ISBLANK(VLOOKUP($G23,'Tier 3 Allowances'!$A$2:$AB$6,19,FALSE))),'STB Models Tier 3'!Z23&lt;3), 'STB Models Tier 3'!Z23*$Z$2,"")</f>
        <v/>
      </c>
      <c r="AA23" s="14" t="str">
        <f>IF(AND(NOT(ISBLANK('STB Models Tier 3'!AA23)),NOT(ISBLANK(VLOOKUP($G23,'Tier 3 Allowances'!$A$2:$AB$6,20,FALSE))),'STB Models Tier 3'!AA23&lt;11), 'STB Models Tier 3'!AA23*$AA$2,"")</f>
        <v/>
      </c>
      <c r="AB23" s="14" t="str">
        <f>IF(AND(NOT(ISBLANK('STB Models Tier 3'!AB23)),NOT(ISBLANK(VLOOKUP($G23,'Tier 3 Allowances'!$A$2:$AB$6,21,FALSE))),'STB Models Tier 3'!AB23&lt;3), 'STB Models Tier 3'!AB23*$AB$2,"")</f>
        <v/>
      </c>
      <c r="AC23" s="14" t="str">
        <f>IF(AND(NOT(ISBLANK('STB Models Tier 3'!AC23)),NOT(ISBLANK(VLOOKUP($G23,'Tier 3 Allowances'!$A$2:$AB$6,22,FALSE))),'STB Models Tier 3'!AC23&lt;3), 'STB Models Tier 3'!AC23*$AC$2,"")</f>
        <v/>
      </c>
      <c r="AD23" s="14" t="str">
        <f>IF(AND(NOT(ISBLANK('STB Models Tier 3'!AD23)),NOT(ISBLANK(VLOOKUP($G23,'Tier 3 Allowances'!$A$2:$AB$6,23,FALSE))),'STB Models Tier 3'!AD23&lt;11), 'STB Models Tier 3'!AD23*$AD$2,"")</f>
        <v/>
      </c>
      <c r="AE23" s="14" t="str">
        <f>IF(AND(NOT(ISBLANK('STB Models Tier 3'!AE23)),NOT(ISBLANK(VLOOKUP($G23,'Tier 3 Allowances'!$A$2:$AB$6,24,FALSE))),'STB Models Tier 3'!AE23&lt;2), 'STB Models Tier 3'!AE23*$AE$2,"")</f>
        <v/>
      </c>
      <c r="AF23" s="14" t="str">
        <f>IF(AND(NOT(ISBLANK('STB Models Tier 3'!AF23)),NOT(ISBLANK(VLOOKUP($G23,'Tier 3 Allowances'!$A$2:$AB$6,25,FALSE))),'STB Models Tier 3'!AF23&lt;2,OR(ISBLANK('STB Models Tier 3'!AE23),'STB Models Tier 3'!AE23=0),OR(ISBLANK('STB Models Tier 3'!$P23),'STB Models Tier 3'!$P23=0)), 'STB Models Tier 3'!AF23*$AF$2,"")</f>
        <v/>
      </c>
      <c r="AG23" s="14" t="str">
        <f>IF(AND(NOT(ISBLANK('STB Models Tier 3'!AG23)),NOT(ISBLANK(VLOOKUP($G23,'Tier 3 Allowances'!$A$2:$AB$6,26,FALSE))),'STB Models Tier 3'!AG23&lt;2), 'STB Models Tier 3'!AG23*$AG$2,"")</f>
        <v/>
      </c>
      <c r="AH23" s="14" t="str">
        <f>IF(AND(NOT(ISBLANK('STB Models Tier 3'!AH23)),NOT(ISBLANK(VLOOKUP($G23,'Tier 3 Allowances'!$A$2:$AB$6,27,FALSE))),'STB Models Tier 3'!AH23&lt;2), 'STB Models Tier 3'!AH23*$AH$2,"")</f>
        <v/>
      </c>
      <c r="AI23" s="14" t="str">
        <f>IF(AND(NOT(ISBLANK('STB Models Tier 3'!AI23)),NOT(ISBLANK(VLOOKUP($G23,'Tier 3 Allowances'!$A$2:$AB$6,28,FALSE))),'STB Models Tier 3'!AI23&lt;2), 'STB Models Tier 3'!AI23*$AI$2,"")</f>
        <v/>
      </c>
      <c r="AJ23" s="56" t="str">
        <f>IF(ISBLANK('STB Models Tier 3'!AJ23),"",'STB Models Tier 3'!AJ23)</f>
        <v/>
      </c>
      <c r="AK23" s="15" t="str">
        <f>IF(ISBLANK('STB Models Tier 3'!AK23),"",'STB Models Tier 3'!AK23)</f>
        <v/>
      </c>
      <c r="AL23" s="15" t="str">
        <f>IF(ISBLANK('STB Models Tier 3'!AL23),"",'STB Models Tier 3'!AL23)</f>
        <v/>
      </c>
      <c r="AM23" s="15" t="str">
        <f>IF(ISBLANK('STB Models Tier 3'!AM23),"",'STB Models Tier 3'!AM23)</f>
        <v/>
      </c>
      <c r="AN23" s="15" t="str">
        <f>IF(ISBLANK('STB Models Tier 3'!AN23),"",'STB Models Tier 3'!AN23)</f>
        <v/>
      </c>
      <c r="AO23" s="15" t="str">
        <f>IF(ISBLANK('STB Models Tier 3'!AO23),"",'STB Models Tier 3'!AO23)</f>
        <v/>
      </c>
      <c r="AP23" s="15" t="str">
        <f>IF(ISBLANK('STB Models Tier 3'!G23),"",IF(ISBLANK('STB Models Tier 3'!H23), 14, 7-(4-$H23)/2))</f>
        <v/>
      </c>
      <c r="AQ23" s="15" t="str">
        <f>IF(ISBLANK('STB Models Tier 3'!G23),"",IF(ISBLANK('STB Models Tier 3'!I23),10,(10-I23)))</f>
        <v/>
      </c>
      <c r="AR23" s="15" t="str">
        <f>IF(ISBLANK('STB Models Tier 3'!G23),"",IF(ISBLANK('STB Models Tier 3'!H23),0,7+(4-H23)/2))</f>
        <v/>
      </c>
      <c r="AS23" s="15" t="str">
        <f>IF(ISBLANK('STB Models Tier 3'!G23),"",'STB Models Tier 3'!I23)</f>
        <v/>
      </c>
      <c r="AT23" s="15" t="str">
        <f>IF(ISBLANK('STB Models Tier 3'!G23),"",(IF(OR(AND(NOT(ISBLANK('STB Models Tier 3'!H23)),ISBLANK('STB Models Tier 3'!AM23)),AND(NOT(ISBLANK('STB Models Tier 3'!I23)),ISBLANK('STB Models Tier 3'!AN23)),ISBLANK('STB Models Tier 3'!AL23)),"Incomplete",0.365*('STB Models Tier 3'!AK23*AP23+'STB Models Tier 3'!AL23*AQ23+'STB Models Tier 3'!AM23*AR23+'STB Models Tier 3'!AN23*AS23))))</f>
        <v/>
      </c>
      <c r="AU23" s="14" t="str">
        <f>IF(ISBLANK('STB Models Tier 3'!G23),"",VLOOKUP(G23,'Tier 3 Allowances'!$A$2:$B$6,2,FALSE)+SUM($J23:$AI23))</f>
        <v/>
      </c>
      <c r="AV23" s="56" t="str">
        <f>IF(ISBLANK('STB Models Tier 3'!G23),"",AU23+'STB Models Tier 3'!AJ23)</f>
        <v/>
      </c>
      <c r="AW23" s="56" t="str">
        <f>IF(ISBLANK('STB Models Tier 3'!AO23),"",IF('STB Models Tier 3'!AO23&gt;'Tier 3 Calculations'!AV23,"No","Yes"))</f>
        <v/>
      </c>
      <c r="AX23" s="79" t="str">
        <f>IF(ISBLANK('STB Models Tier 3'!AT23),"",'STB Models Tier 3'!AT23)</f>
        <v/>
      </c>
    </row>
    <row r="24" spans="1:50" ht="16" x14ac:dyDescent="0.2">
      <c r="A24" s="56" t="str">
        <f>IF(ISBLANK('STB Models Tier 3'!A24),"",'STB Models Tier 3'!A24)</f>
        <v/>
      </c>
      <c r="B24" s="14" t="str">
        <f>IF(ISBLANK('STB Models Tier 3'!B24),"",'STB Models Tier 3'!B24)</f>
        <v/>
      </c>
      <c r="C24" s="14" t="str">
        <f>IF(ISBLANK('STB Models Tier 3'!C24),"",'STB Models Tier 3'!C24)</f>
        <v/>
      </c>
      <c r="D24" s="14" t="str">
        <f>IF(ISBLANK('STB Models Tier 3'!D24),"",'STB Models Tier 3'!D24)</f>
        <v/>
      </c>
      <c r="E24" s="14" t="str">
        <f>IF(ISBLANK('STB Models Tier 3'!E24),"",'STB Models Tier 3'!E24)</f>
        <v/>
      </c>
      <c r="F24" s="14" t="str">
        <f>IF(ISBLANK('STB Models Tier 3'!F24),"",'STB Models Tier 3'!F24)</f>
        <v/>
      </c>
      <c r="G24" s="14" t="str">
        <f>IF(ISBLANK('STB Models Tier 3'!G24),"",'STB Models Tier 3'!G24)</f>
        <v/>
      </c>
      <c r="H24" s="14" t="str">
        <f>IF(ISBLANK('STB Models Tier 3'!H24),"",'STB Models Tier 3'!H24)</f>
        <v/>
      </c>
      <c r="I24" s="14" t="str">
        <f>IF(ISBLANK('STB Models Tier 3'!I24),"",'STB Models Tier 3'!I24)</f>
        <v/>
      </c>
      <c r="J24" s="14" t="str">
        <f>IF(AND(NOT(ISBLANK('STB Models Tier 3'!J24)),NOT(ISBLANK(VLOOKUP($G24,'Tier 3 Allowances'!$A$2:$AB$6,3,FALSE))),'STB Models Tier 3'!J24&lt;2), 'STB Models Tier 3'!J24*$J$2,"")</f>
        <v/>
      </c>
      <c r="K24" s="14" t="str">
        <f>IF(AND(NOT(ISBLANK('STB Models Tier 3'!K24)),NOT(ISBLANK(VLOOKUP($G24,'Tier 3 Allowances'!$A$2:$AB$6,4,FALSE))),'STB Models Tier 3'!K24&lt;3), 'STB Models Tier 3'!K24*$K$2,"")</f>
        <v/>
      </c>
      <c r="L24" s="14" t="str">
        <f>IF(AND(NOT(ISBLANK('STB Models Tier 3'!L24)),NOT(ISBLANK(VLOOKUP($G24,'Tier 3 Allowances'!$A$2:$AB$6,5,FALSE))),'STB Models Tier 3'!L24&lt;2), 'STB Models Tier 3'!L24*$L$2,"")</f>
        <v/>
      </c>
      <c r="M24" s="14" t="str">
        <f>IF(AND(NOT(ISBLANK('STB Models Tier 3'!M24)),NOT(ISBLANK(VLOOKUP($G24,'Tier 3 Allowances'!$A$2:$AB$6,6,FALSE))),'STB Models Tier 3'!M24&lt;3), 'STB Models Tier 3'!M24*$M$2,"")</f>
        <v/>
      </c>
      <c r="N24" s="14" t="str">
        <f>IF(AND(NOT(ISBLANK('STB Models Tier 3'!N24)),OR(ISBLANK('STB Models Tier 3'!O24),'STB Models Tier 3'!O24=0),NOT(ISBLANK(VLOOKUP($G24,'Tier 3 Allowances'!$A$2:$AB$6,7,FALSE))),'STB Models Tier 3'!N24&lt;2), 'STB Models Tier 3'!N24*$N$2,"")</f>
        <v/>
      </c>
      <c r="O24" s="14" t="str">
        <f>IF(AND(NOT(ISBLANK('STB Models Tier 3'!O24)),NOT(ISBLANK(VLOOKUP($G24,'Tier 3 Allowances'!$A$2:$AB$6,8,FALSE))),'STB Models Tier 3'!O24&lt;2), 'STB Models Tier 3'!O24*$O$2,"")</f>
        <v/>
      </c>
      <c r="P24" s="14" t="str">
        <f>IF(AND(NOT(ISBLANK('STB Models Tier 3'!P24)),NOT(ISBLANK(VLOOKUP($G24,'Tier 3 Allowances'!$A$2:$AB$6,9,FALSE))),'STB Models Tier 3'!P24&lt;7), 'STB Models Tier 3'!P24*$P$2,"")</f>
        <v/>
      </c>
      <c r="Q24" s="14" t="str">
        <f>IF(AND(NOT(ISBLANK('STB Models Tier 3'!Q24)),OR(ISBLANK('STB Models Tier 3'!T24),'STB Models Tier 3'!T24=0),NOT(ISBLANK(VLOOKUP($G24,'Tier 3 Allowances'!$A$2:$AB$6,10,FALSE))),'STB Models Tier 3'!Q24&lt;2), 'STB Models Tier 3'!Q24*$Q$2,"")</f>
        <v/>
      </c>
      <c r="R24" s="14" t="str">
        <f>IF(AND(NOT(ISBLANK('STB Models Tier 3'!R24)),NOT(ISBLANK(VLOOKUP($G24,'Tier 3 Allowances'!$A$2:$AB$6,11,FALSE))),'STB Models Tier 3'!R24&lt;2), 'STB Models Tier 3'!R24*$R$2,"")</f>
        <v/>
      </c>
      <c r="S24" s="14" t="str">
        <f>IF(AND(NOT(ISBLANK('STB Models Tier 3'!S24)),OR(ISBLANK('STB Models Tier 3'!T24),'STB Models Tier 3'!T24=0),NOT(ISBLANK(VLOOKUP($G24,'Tier 3 Allowances'!$A$2:$AB$6,12,FALSE))),'STB Models Tier 3'!S24&lt;2), 'STB Models Tier 3'!S24*$S$2,"")</f>
        <v/>
      </c>
      <c r="T24" s="14" t="str">
        <f>IF(AND(NOT(ISBLANK('STB Models Tier 3'!T24)),NOT(ISBLANK(VLOOKUP($G24,'Tier 3 Allowances'!$A$2:$AB$6,13,FALSE))),'STB Models Tier 3'!T24&lt;2), 'STB Models Tier 3'!T24*$T$2,"")</f>
        <v/>
      </c>
      <c r="U24" s="14" t="str">
        <f>IF(AND(NOT(ISBLANK('STB Models Tier 3'!U24)),NOT(ISBLANK(VLOOKUP($G24,'Tier 3 Allowances'!$A$2:$AB$6,14,FALSE))),'STB Models Tier 3'!U24&lt;2), 'STB Models Tier 3'!U24*$U$2,"")</f>
        <v/>
      </c>
      <c r="V24" s="14" t="str">
        <f>IF(AND(NOT(ISBLANK('STB Models Tier 3'!V24)),NOT(ISBLANK(VLOOKUP($G24,'Tier 3 Allowances'!$A$2:$AB$6,15,FALSE))),'STB Models Tier 3'!V24&lt;3), 'STB Models Tier 3'!V24*$V$2,"")</f>
        <v/>
      </c>
      <c r="W24" s="14" t="str">
        <f>IF(AND(NOT(ISBLANK('STB Models Tier 3'!W24)),NOT(ISBLANK(VLOOKUP($G24,'Tier 3 Allowances'!$A$2:$AB$6,16,FALSE))),'STB Models Tier 3'!W24&lt;2), 'STB Models Tier 3'!W24*$W$2,"")</f>
        <v/>
      </c>
      <c r="X24" s="14" t="str">
        <f>IF(AND(NOT(ISBLANK('STB Models Tier 3'!X24)),NOT(ISBLANK(VLOOKUP($G24,'Tier 3 Allowances'!$A$2:$AB$6,17,FALSE))),'STB Models Tier 3'!X24&lt;6), 'STB Models Tier 3'!X24*$X$2,"")</f>
        <v/>
      </c>
      <c r="Y24" s="14" t="str">
        <f>IF(AND(NOT(ISBLANK('STB Models Tier 3'!Y24)),NOT(ISBLANK(VLOOKUP($G24,'Tier 3 Allowances'!$A$2:$AB$6,18,FALSE))),'STB Models Tier 3'!Y24&lt;3), 'STB Models Tier 3'!Y24*$Y$2,"")</f>
        <v/>
      </c>
      <c r="Z24" s="14" t="str">
        <f>IF(AND(NOT(ISBLANK('STB Models Tier 3'!Z24)),NOT(ISBLANK(VLOOKUP($G24,'Tier 3 Allowances'!$A$2:$AB$6,19,FALSE))),'STB Models Tier 3'!Z24&lt;3), 'STB Models Tier 3'!Z24*$Z$2,"")</f>
        <v/>
      </c>
      <c r="AA24" s="14" t="str">
        <f>IF(AND(NOT(ISBLANK('STB Models Tier 3'!AA24)),NOT(ISBLANK(VLOOKUP($G24,'Tier 3 Allowances'!$A$2:$AB$6,20,FALSE))),'STB Models Tier 3'!AA24&lt;11), 'STB Models Tier 3'!AA24*$AA$2,"")</f>
        <v/>
      </c>
      <c r="AB24" s="14" t="str">
        <f>IF(AND(NOT(ISBLANK('STB Models Tier 3'!AB24)),NOT(ISBLANK(VLOOKUP($G24,'Tier 3 Allowances'!$A$2:$AB$6,21,FALSE))),'STB Models Tier 3'!AB24&lt;3), 'STB Models Tier 3'!AB24*$AB$2,"")</f>
        <v/>
      </c>
      <c r="AC24" s="14" t="str">
        <f>IF(AND(NOT(ISBLANK('STB Models Tier 3'!AC24)),NOT(ISBLANK(VLOOKUP($G24,'Tier 3 Allowances'!$A$2:$AB$6,22,FALSE))),'STB Models Tier 3'!AC24&lt;3), 'STB Models Tier 3'!AC24*$AC$2,"")</f>
        <v/>
      </c>
      <c r="AD24" s="14" t="str">
        <f>IF(AND(NOT(ISBLANK('STB Models Tier 3'!AD24)),NOT(ISBLANK(VLOOKUP($G24,'Tier 3 Allowances'!$A$2:$AB$6,23,FALSE))),'STB Models Tier 3'!AD24&lt;11), 'STB Models Tier 3'!AD24*$AD$2,"")</f>
        <v/>
      </c>
      <c r="AE24" s="14" t="str">
        <f>IF(AND(NOT(ISBLANK('STB Models Tier 3'!AE24)),NOT(ISBLANK(VLOOKUP($G24,'Tier 3 Allowances'!$A$2:$AB$6,24,FALSE))),'STB Models Tier 3'!AE24&lt;2), 'STB Models Tier 3'!AE24*$AE$2,"")</f>
        <v/>
      </c>
      <c r="AF24" s="14" t="str">
        <f>IF(AND(NOT(ISBLANK('STB Models Tier 3'!AF24)),NOT(ISBLANK(VLOOKUP($G24,'Tier 3 Allowances'!$A$2:$AB$6,25,FALSE))),'STB Models Tier 3'!AF24&lt;2,OR(ISBLANK('STB Models Tier 3'!AE24),'STB Models Tier 3'!AE24=0),OR(ISBLANK('STB Models Tier 3'!$P24),'STB Models Tier 3'!$P24=0)), 'STB Models Tier 3'!AF24*$AF$2,"")</f>
        <v/>
      </c>
      <c r="AG24" s="14" t="str">
        <f>IF(AND(NOT(ISBLANK('STB Models Tier 3'!AG24)),NOT(ISBLANK(VLOOKUP($G24,'Tier 3 Allowances'!$A$2:$AB$6,26,FALSE))),'STB Models Tier 3'!AG24&lt;2), 'STB Models Tier 3'!AG24*$AG$2,"")</f>
        <v/>
      </c>
      <c r="AH24" s="14" t="str">
        <f>IF(AND(NOT(ISBLANK('STB Models Tier 3'!AH24)),NOT(ISBLANK(VLOOKUP($G24,'Tier 3 Allowances'!$A$2:$AB$6,27,FALSE))),'STB Models Tier 3'!AH24&lt;2), 'STB Models Tier 3'!AH24*$AH$2,"")</f>
        <v/>
      </c>
      <c r="AI24" s="14" t="str">
        <f>IF(AND(NOT(ISBLANK('STB Models Tier 3'!AI24)),NOT(ISBLANK(VLOOKUP($G24,'Tier 3 Allowances'!$A$2:$AB$6,28,FALSE))),'STB Models Tier 3'!AI24&lt;2), 'STB Models Tier 3'!AI24*$AI$2,"")</f>
        <v/>
      </c>
      <c r="AJ24" s="56" t="str">
        <f>IF(ISBLANK('STB Models Tier 3'!AJ24),"",'STB Models Tier 3'!AJ24)</f>
        <v/>
      </c>
      <c r="AK24" s="15" t="str">
        <f>IF(ISBLANK('STB Models Tier 3'!AK24),"",'STB Models Tier 3'!AK24)</f>
        <v/>
      </c>
      <c r="AL24" s="15" t="str">
        <f>IF(ISBLANK('STB Models Tier 3'!AL24),"",'STB Models Tier 3'!AL24)</f>
        <v/>
      </c>
      <c r="AM24" s="15" t="str">
        <f>IF(ISBLANK('STB Models Tier 3'!AM24),"",'STB Models Tier 3'!AM24)</f>
        <v/>
      </c>
      <c r="AN24" s="15" t="str">
        <f>IF(ISBLANK('STB Models Tier 3'!AN24),"",'STB Models Tier 3'!AN24)</f>
        <v/>
      </c>
      <c r="AO24" s="15" t="str">
        <f>IF(ISBLANK('STB Models Tier 3'!AO24),"",'STB Models Tier 3'!AO24)</f>
        <v/>
      </c>
      <c r="AP24" s="15" t="str">
        <f>IF(ISBLANK('STB Models Tier 3'!G24),"",IF(ISBLANK('STB Models Tier 3'!H24), 14, 7-(4-$H24)/2))</f>
        <v/>
      </c>
      <c r="AQ24" s="15" t="str">
        <f>IF(ISBLANK('STB Models Tier 3'!G24),"",IF(ISBLANK('STB Models Tier 3'!I24),10,(10-I24)))</f>
        <v/>
      </c>
      <c r="AR24" s="15" t="str">
        <f>IF(ISBLANK('STB Models Tier 3'!G24),"",IF(ISBLANK('STB Models Tier 3'!H24),0,7+(4-H24)/2))</f>
        <v/>
      </c>
      <c r="AS24" s="15" t="str">
        <f>IF(ISBLANK('STB Models Tier 3'!G24),"",'STB Models Tier 3'!I24)</f>
        <v/>
      </c>
      <c r="AT24" s="15" t="str">
        <f>IF(ISBLANK('STB Models Tier 3'!G24),"",(IF(OR(AND(NOT(ISBLANK('STB Models Tier 3'!H24)),ISBLANK('STB Models Tier 3'!AM24)),AND(NOT(ISBLANK('STB Models Tier 3'!I24)),ISBLANK('STB Models Tier 3'!AN24)),ISBLANK('STB Models Tier 3'!AL24)),"Incomplete",0.365*('STB Models Tier 3'!AK24*AP24+'STB Models Tier 3'!AL24*AQ24+'STB Models Tier 3'!AM24*AR24+'STB Models Tier 3'!AN24*AS24))))</f>
        <v/>
      </c>
      <c r="AU24" s="14" t="str">
        <f>IF(ISBLANK('STB Models Tier 3'!G24),"",VLOOKUP(G24,'Tier 3 Allowances'!$A$2:$B$6,2,FALSE)+SUM($J24:$AI24))</f>
        <v/>
      </c>
      <c r="AV24" s="56" t="str">
        <f>IF(ISBLANK('STB Models Tier 3'!G24),"",AU24+'STB Models Tier 3'!AJ24)</f>
        <v/>
      </c>
      <c r="AW24" s="56" t="str">
        <f>IF(ISBLANK('STB Models Tier 3'!AO24),"",IF('STB Models Tier 3'!AO24&gt;'Tier 3 Calculations'!AV24,"No","Yes"))</f>
        <v/>
      </c>
      <c r="AX24" s="79" t="str">
        <f>IF(ISBLANK('STB Models Tier 3'!AT24),"",'STB Models Tier 3'!AT24)</f>
        <v/>
      </c>
    </row>
    <row r="25" spans="1:50" ht="16" x14ac:dyDescent="0.2">
      <c r="A25" s="56" t="str">
        <f>IF(ISBLANK('STB Models Tier 3'!A25),"",'STB Models Tier 3'!A25)</f>
        <v/>
      </c>
      <c r="B25" s="14" t="str">
        <f>IF(ISBLANK('STB Models Tier 3'!B25),"",'STB Models Tier 3'!B25)</f>
        <v/>
      </c>
      <c r="C25" s="14" t="str">
        <f>IF(ISBLANK('STB Models Tier 3'!C25),"",'STB Models Tier 3'!C25)</f>
        <v/>
      </c>
      <c r="D25" s="14" t="str">
        <f>IF(ISBLANK('STB Models Tier 3'!D25),"",'STB Models Tier 3'!D25)</f>
        <v/>
      </c>
      <c r="E25" s="14" t="str">
        <f>IF(ISBLANK('STB Models Tier 3'!E25),"",'STB Models Tier 3'!E25)</f>
        <v/>
      </c>
      <c r="F25" s="14" t="str">
        <f>IF(ISBLANK('STB Models Tier 3'!F25),"",'STB Models Tier 3'!F25)</f>
        <v/>
      </c>
      <c r="G25" s="14" t="str">
        <f>IF(ISBLANK('STB Models Tier 3'!G25),"",'STB Models Tier 3'!G25)</f>
        <v/>
      </c>
      <c r="H25" s="14" t="str">
        <f>IF(ISBLANK('STB Models Tier 3'!H25),"",'STB Models Tier 3'!H25)</f>
        <v/>
      </c>
      <c r="I25" s="14" t="str">
        <f>IF(ISBLANK('STB Models Tier 3'!I25),"",'STB Models Tier 3'!I25)</f>
        <v/>
      </c>
      <c r="J25" s="14" t="str">
        <f>IF(AND(NOT(ISBLANK('STB Models Tier 3'!J25)),NOT(ISBLANK(VLOOKUP($G25,'Tier 3 Allowances'!$A$2:$AB$6,3,FALSE))),'STB Models Tier 3'!J25&lt;2), 'STB Models Tier 3'!J25*$J$2,"")</f>
        <v/>
      </c>
      <c r="K25" s="14" t="str">
        <f>IF(AND(NOT(ISBLANK('STB Models Tier 3'!K25)),NOT(ISBLANK(VLOOKUP($G25,'Tier 3 Allowances'!$A$2:$AB$6,4,FALSE))),'STB Models Tier 3'!K25&lt;3), 'STB Models Tier 3'!K25*$K$2,"")</f>
        <v/>
      </c>
      <c r="L25" s="14" t="str">
        <f>IF(AND(NOT(ISBLANK('STB Models Tier 3'!L25)),NOT(ISBLANK(VLOOKUP($G25,'Tier 3 Allowances'!$A$2:$AB$6,5,FALSE))),'STB Models Tier 3'!L25&lt;2), 'STB Models Tier 3'!L25*$L$2,"")</f>
        <v/>
      </c>
      <c r="M25" s="14" t="str">
        <f>IF(AND(NOT(ISBLANK('STB Models Tier 3'!M25)),NOT(ISBLANK(VLOOKUP($G25,'Tier 3 Allowances'!$A$2:$AB$6,6,FALSE))),'STB Models Tier 3'!M25&lt;3), 'STB Models Tier 3'!M25*$M$2,"")</f>
        <v/>
      </c>
      <c r="N25" s="14" t="str">
        <f>IF(AND(NOT(ISBLANK('STB Models Tier 3'!N25)),OR(ISBLANK('STB Models Tier 3'!O25),'STB Models Tier 3'!O25=0),NOT(ISBLANK(VLOOKUP($G25,'Tier 3 Allowances'!$A$2:$AB$6,7,FALSE))),'STB Models Tier 3'!N25&lt;2), 'STB Models Tier 3'!N25*$N$2,"")</f>
        <v/>
      </c>
      <c r="O25" s="14" t="str">
        <f>IF(AND(NOT(ISBLANK('STB Models Tier 3'!O25)),NOT(ISBLANK(VLOOKUP($G25,'Tier 3 Allowances'!$A$2:$AB$6,8,FALSE))),'STB Models Tier 3'!O25&lt;2), 'STB Models Tier 3'!O25*$O$2,"")</f>
        <v/>
      </c>
      <c r="P25" s="14" t="str">
        <f>IF(AND(NOT(ISBLANK('STB Models Tier 3'!P25)),NOT(ISBLANK(VLOOKUP($G25,'Tier 3 Allowances'!$A$2:$AB$6,9,FALSE))),'STB Models Tier 3'!P25&lt;7), 'STB Models Tier 3'!P25*$P$2,"")</f>
        <v/>
      </c>
      <c r="Q25" s="14" t="str">
        <f>IF(AND(NOT(ISBLANK('STB Models Tier 3'!Q25)),OR(ISBLANK('STB Models Tier 3'!T25),'STB Models Tier 3'!T25=0),NOT(ISBLANK(VLOOKUP($G25,'Tier 3 Allowances'!$A$2:$AB$6,10,FALSE))),'STB Models Tier 3'!Q25&lt;2), 'STB Models Tier 3'!Q25*$Q$2,"")</f>
        <v/>
      </c>
      <c r="R25" s="14" t="str">
        <f>IF(AND(NOT(ISBLANK('STB Models Tier 3'!R25)),NOT(ISBLANK(VLOOKUP($G25,'Tier 3 Allowances'!$A$2:$AB$6,11,FALSE))),'STB Models Tier 3'!R25&lt;2), 'STB Models Tier 3'!R25*$R$2,"")</f>
        <v/>
      </c>
      <c r="S25" s="14" t="str">
        <f>IF(AND(NOT(ISBLANK('STB Models Tier 3'!S25)),OR(ISBLANK('STB Models Tier 3'!T25),'STB Models Tier 3'!T25=0),NOT(ISBLANK(VLOOKUP($G25,'Tier 3 Allowances'!$A$2:$AB$6,12,FALSE))),'STB Models Tier 3'!S25&lt;2), 'STB Models Tier 3'!S25*$S$2,"")</f>
        <v/>
      </c>
      <c r="T25" s="14" t="str">
        <f>IF(AND(NOT(ISBLANK('STB Models Tier 3'!T25)),NOT(ISBLANK(VLOOKUP($G25,'Tier 3 Allowances'!$A$2:$AB$6,13,FALSE))),'STB Models Tier 3'!T25&lt;2), 'STB Models Tier 3'!T25*$T$2,"")</f>
        <v/>
      </c>
      <c r="U25" s="14" t="str">
        <f>IF(AND(NOT(ISBLANK('STB Models Tier 3'!U25)),NOT(ISBLANK(VLOOKUP($G25,'Tier 3 Allowances'!$A$2:$AB$6,14,FALSE))),'STB Models Tier 3'!U25&lt;2), 'STB Models Tier 3'!U25*$U$2,"")</f>
        <v/>
      </c>
      <c r="V25" s="14" t="str">
        <f>IF(AND(NOT(ISBLANK('STB Models Tier 3'!V25)),NOT(ISBLANK(VLOOKUP($G25,'Tier 3 Allowances'!$A$2:$AB$6,15,FALSE))),'STB Models Tier 3'!V25&lt;3), 'STB Models Tier 3'!V25*$V$2,"")</f>
        <v/>
      </c>
      <c r="W25" s="14" t="str">
        <f>IF(AND(NOT(ISBLANK('STB Models Tier 3'!W25)),NOT(ISBLANK(VLOOKUP($G25,'Tier 3 Allowances'!$A$2:$AB$6,16,FALSE))),'STB Models Tier 3'!W25&lt;2), 'STB Models Tier 3'!W25*$W$2,"")</f>
        <v/>
      </c>
      <c r="X25" s="14" t="str">
        <f>IF(AND(NOT(ISBLANK('STB Models Tier 3'!X25)),NOT(ISBLANK(VLOOKUP($G25,'Tier 3 Allowances'!$A$2:$AB$6,17,FALSE))),'STB Models Tier 3'!X25&lt;6), 'STB Models Tier 3'!X25*$X$2,"")</f>
        <v/>
      </c>
      <c r="Y25" s="14" t="str">
        <f>IF(AND(NOT(ISBLANK('STB Models Tier 3'!Y25)),NOT(ISBLANK(VLOOKUP($G25,'Tier 3 Allowances'!$A$2:$AB$6,18,FALSE))),'STB Models Tier 3'!Y25&lt;3), 'STB Models Tier 3'!Y25*$Y$2,"")</f>
        <v/>
      </c>
      <c r="Z25" s="14" t="str">
        <f>IF(AND(NOT(ISBLANK('STB Models Tier 3'!Z25)),NOT(ISBLANK(VLOOKUP($G25,'Tier 3 Allowances'!$A$2:$AB$6,19,FALSE))),'STB Models Tier 3'!Z25&lt;3), 'STB Models Tier 3'!Z25*$Z$2,"")</f>
        <v/>
      </c>
      <c r="AA25" s="14" t="str">
        <f>IF(AND(NOT(ISBLANK('STB Models Tier 3'!AA25)),NOT(ISBLANK(VLOOKUP($G25,'Tier 3 Allowances'!$A$2:$AB$6,20,FALSE))),'STB Models Tier 3'!AA25&lt;11), 'STB Models Tier 3'!AA25*$AA$2,"")</f>
        <v/>
      </c>
      <c r="AB25" s="14" t="str">
        <f>IF(AND(NOT(ISBLANK('STB Models Tier 3'!AB25)),NOT(ISBLANK(VLOOKUP($G25,'Tier 3 Allowances'!$A$2:$AB$6,21,FALSE))),'STB Models Tier 3'!AB25&lt;3), 'STB Models Tier 3'!AB25*$AB$2,"")</f>
        <v/>
      </c>
      <c r="AC25" s="14" t="str">
        <f>IF(AND(NOT(ISBLANK('STB Models Tier 3'!AC25)),NOT(ISBLANK(VLOOKUP($G25,'Tier 3 Allowances'!$A$2:$AB$6,22,FALSE))),'STB Models Tier 3'!AC25&lt;3), 'STB Models Tier 3'!AC25*$AC$2,"")</f>
        <v/>
      </c>
      <c r="AD25" s="14" t="str">
        <f>IF(AND(NOT(ISBLANK('STB Models Tier 3'!AD25)),NOT(ISBLANK(VLOOKUP($G25,'Tier 3 Allowances'!$A$2:$AB$6,23,FALSE))),'STB Models Tier 3'!AD25&lt;11), 'STB Models Tier 3'!AD25*$AD$2,"")</f>
        <v/>
      </c>
      <c r="AE25" s="14" t="str">
        <f>IF(AND(NOT(ISBLANK('STB Models Tier 3'!AE25)),NOT(ISBLANK(VLOOKUP($G25,'Tier 3 Allowances'!$A$2:$AB$6,24,FALSE))),'STB Models Tier 3'!AE25&lt;2), 'STB Models Tier 3'!AE25*$AE$2,"")</f>
        <v/>
      </c>
      <c r="AF25" s="14" t="str">
        <f>IF(AND(NOT(ISBLANK('STB Models Tier 3'!AF25)),NOT(ISBLANK(VLOOKUP($G25,'Tier 3 Allowances'!$A$2:$AB$6,25,FALSE))),'STB Models Tier 3'!AF25&lt;2,OR(ISBLANK('STB Models Tier 3'!AE25),'STB Models Tier 3'!AE25=0),OR(ISBLANK('STB Models Tier 3'!$P25),'STB Models Tier 3'!$P25=0)), 'STB Models Tier 3'!AF25*$AF$2,"")</f>
        <v/>
      </c>
      <c r="AG25" s="14" t="str">
        <f>IF(AND(NOT(ISBLANK('STB Models Tier 3'!AG25)),NOT(ISBLANK(VLOOKUP($G25,'Tier 3 Allowances'!$A$2:$AB$6,26,FALSE))),'STB Models Tier 3'!AG25&lt;2), 'STB Models Tier 3'!AG25*$AG$2,"")</f>
        <v/>
      </c>
      <c r="AH25" s="14" t="str">
        <f>IF(AND(NOT(ISBLANK('STB Models Tier 3'!AH25)),NOT(ISBLANK(VLOOKUP($G25,'Tier 3 Allowances'!$A$2:$AB$6,27,FALSE))),'STB Models Tier 3'!AH25&lt;2), 'STB Models Tier 3'!AH25*$AH$2,"")</f>
        <v/>
      </c>
      <c r="AI25" s="14" t="str">
        <f>IF(AND(NOT(ISBLANK('STB Models Tier 3'!AI25)),NOT(ISBLANK(VLOOKUP($G25,'Tier 3 Allowances'!$A$2:$AB$6,28,FALSE))),'STB Models Tier 3'!AI25&lt;2), 'STB Models Tier 3'!AI25*$AI$2,"")</f>
        <v/>
      </c>
      <c r="AJ25" s="56" t="str">
        <f>IF(ISBLANK('STB Models Tier 3'!AJ25),"",'STB Models Tier 3'!AJ25)</f>
        <v/>
      </c>
      <c r="AK25" s="15" t="str">
        <f>IF(ISBLANK('STB Models Tier 3'!AK25),"",'STB Models Tier 3'!AK25)</f>
        <v/>
      </c>
      <c r="AL25" s="15" t="str">
        <f>IF(ISBLANK('STB Models Tier 3'!AL25),"",'STB Models Tier 3'!AL25)</f>
        <v/>
      </c>
      <c r="AM25" s="15" t="str">
        <f>IF(ISBLANK('STB Models Tier 3'!AM25),"",'STB Models Tier 3'!AM25)</f>
        <v/>
      </c>
      <c r="AN25" s="15" t="str">
        <f>IF(ISBLANK('STB Models Tier 3'!AN25),"",'STB Models Tier 3'!AN25)</f>
        <v/>
      </c>
      <c r="AO25" s="15" t="str">
        <f>IF(ISBLANK('STB Models Tier 3'!AO25),"",'STB Models Tier 3'!AO25)</f>
        <v/>
      </c>
      <c r="AP25" s="15" t="str">
        <f>IF(ISBLANK('STB Models Tier 3'!G25),"",IF(ISBLANK('STB Models Tier 3'!H25), 14, 7-(4-$H25)/2))</f>
        <v/>
      </c>
      <c r="AQ25" s="15" t="str">
        <f>IF(ISBLANK('STB Models Tier 3'!G25),"",IF(ISBLANK('STB Models Tier 3'!I25),10,(10-I25)))</f>
        <v/>
      </c>
      <c r="AR25" s="15" t="str">
        <f>IF(ISBLANK('STB Models Tier 3'!G25),"",IF(ISBLANK('STB Models Tier 3'!H25),0,7+(4-H25)/2))</f>
        <v/>
      </c>
      <c r="AS25" s="15" t="str">
        <f>IF(ISBLANK('STB Models Tier 3'!G25),"",'STB Models Tier 3'!I25)</f>
        <v/>
      </c>
      <c r="AT25" s="15" t="str">
        <f>IF(ISBLANK('STB Models Tier 3'!G25),"",(IF(OR(AND(NOT(ISBLANK('STB Models Tier 3'!H25)),ISBLANK('STB Models Tier 3'!AM25)),AND(NOT(ISBLANK('STB Models Tier 3'!I25)),ISBLANK('STB Models Tier 3'!AN25)),ISBLANK('STB Models Tier 3'!AL25)),"Incomplete",0.365*('STB Models Tier 3'!AK25*AP25+'STB Models Tier 3'!AL25*AQ25+'STB Models Tier 3'!AM25*AR25+'STB Models Tier 3'!AN25*AS25))))</f>
        <v/>
      </c>
      <c r="AU25" s="14" t="str">
        <f>IF(ISBLANK('STB Models Tier 3'!G25),"",VLOOKUP(G25,'Tier 3 Allowances'!$A$2:$B$6,2,FALSE)+SUM($J25:$AI25))</f>
        <v/>
      </c>
      <c r="AV25" s="56" t="str">
        <f>IF(ISBLANK('STB Models Tier 3'!G25),"",AU25+'STB Models Tier 3'!AJ25)</f>
        <v/>
      </c>
      <c r="AW25" s="56" t="str">
        <f>IF(ISBLANK('STB Models Tier 3'!AO25),"",IF('STB Models Tier 3'!AO25&gt;'Tier 3 Calculations'!AV25,"No","Yes"))</f>
        <v/>
      </c>
      <c r="AX25" s="79" t="str">
        <f>IF(ISBLANK('STB Models Tier 3'!AT25),"",'STB Models Tier 3'!AT25)</f>
        <v/>
      </c>
    </row>
    <row r="26" spans="1:50" ht="16" x14ac:dyDescent="0.2">
      <c r="A26" s="56" t="str">
        <f>IF(ISBLANK('STB Models Tier 3'!A26),"",'STB Models Tier 3'!A26)</f>
        <v/>
      </c>
      <c r="B26" s="14" t="str">
        <f>IF(ISBLANK('STB Models Tier 3'!B26),"",'STB Models Tier 3'!B26)</f>
        <v/>
      </c>
      <c r="C26" s="14" t="str">
        <f>IF(ISBLANK('STB Models Tier 3'!C26),"",'STB Models Tier 3'!C26)</f>
        <v/>
      </c>
      <c r="D26" s="14" t="str">
        <f>IF(ISBLANK('STB Models Tier 3'!D26),"",'STB Models Tier 3'!D26)</f>
        <v/>
      </c>
      <c r="E26" s="14" t="str">
        <f>IF(ISBLANK('STB Models Tier 3'!E26),"",'STB Models Tier 3'!E26)</f>
        <v/>
      </c>
      <c r="F26" s="14" t="str">
        <f>IF(ISBLANK('STB Models Tier 3'!F26),"",'STB Models Tier 3'!F26)</f>
        <v/>
      </c>
      <c r="G26" s="14" t="str">
        <f>IF(ISBLANK('STB Models Tier 3'!G26),"",'STB Models Tier 3'!G26)</f>
        <v/>
      </c>
      <c r="H26" s="14" t="str">
        <f>IF(ISBLANK('STB Models Tier 3'!H26),"",'STB Models Tier 3'!H26)</f>
        <v/>
      </c>
      <c r="I26" s="14" t="str">
        <f>IF(ISBLANK('STB Models Tier 3'!I26),"",'STB Models Tier 3'!I26)</f>
        <v/>
      </c>
      <c r="J26" s="14" t="str">
        <f>IF(AND(NOT(ISBLANK('STB Models Tier 3'!J26)),NOT(ISBLANK(VLOOKUP($G26,'Tier 3 Allowances'!$A$2:$AB$6,3,FALSE))),'STB Models Tier 3'!J26&lt;2), 'STB Models Tier 3'!J26*$J$2,"")</f>
        <v/>
      </c>
      <c r="K26" s="14" t="str">
        <f>IF(AND(NOT(ISBLANK('STB Models Tier 3'!K26)),NOT(ISBLANK(VLOOKUP($G26,'Tier 3 Allowances'!$A$2:$AB$6,4,FALSE))),'STB Models Tier 3'!K26&lt;3), 'STB Models Tier 3'!K26*$K$2,"")</f>
        <v/>
      </c>
      <c r="L26" s="14" t="str">
        <f>IF(AND(NOT(ISBLANK('STB Models Tier 3'!L26)),NOT(ISBLANK(VLOOKUP($G26,'Tier 3 Allowances'!$A$2:$AB$6,5,FALSE))),'STB Models Tier 3'!L26&lt;2), 'STB Models Tier 3'!L26*$L$2,"")</f>
        <v/>
      </c>
      <c r="M26" s="14" t="str">
        <f>IF(AND(NOT(ISBLANK('STB Models Tier 3'!M26)),NOT(ISBLANK(VLOOKUP($G26,'Tier 3 Allowances'!$A$2:$AB$6,6,FALSE))),'STB Models Tier 3'!M26&lt;3), 'STB Models Tier 3'!M26*$M$2,"")</f>
        <v/>
      </c>
      <c r="N26" s="14" t="str">
        <f>IF(AND(NOT(ISBLANK('STB Models Tier 3'!N26)),OR(ISBLANK('STB Models Tier 3'!O26),'STB Models Tier 3'!O26=0),NOT(ISBLANK(VLOOKUP($G26,'Tier 3 Allowances'!$A$2:$AB$6,7,FALSE))),'STB Models Tier 3'!N26&lt;2), 'STB Models Tier 3'!N26*$N$2,"")</f>
        <v/>
      </c>
      <c r="O26" s="14" t="str">
        <f>IF(AND(NOT(ISBLANK('STB Models Tier 3'!O26)),NOT(ISBLANK(VLOOKUP($G26,'Tier 3 Allowances'!$A$2:$AB$6,8,FALSE))),'STB Models Tier 3'!O26&lt;2), 'STB Models Tier 3'!O26*$O$2,"")</f>
        <v/>
      </c>
      <c r="P26" s="14" t="str">
        <f>IF(AND(NOT(ISBLANK('STB Models Tier 3'!P26)),NOT(ISBLANK(VLOOKUP($G26,'Tier 3 Allowances'!$A$2:$AB$6,9,FALSE))),'STB Models Tier 3'!P26&lt;7), 'STB Models Tier 3'!P26*$P$2,"")</f>
        <v/>
      </c>
      <c r="Q26" s="14" t="str">
        <f>IF(AND(NOT(ISBLANK('STB Models Tier 3'!Q26)),OR(ISBLANK('STB Models Tier 3'!T26),'STB Models Tier 3'!T26=0),NOT(ISBLANK(VLOOKUP($G26,'Tier 3 Allowances'!$A$2:$AB$6,10,FALSE))),'STB Models Tier 3'!Q26&lt;2), 'STB Models Tier 3'!Q26*$Q$2,"")</f>
        <v/>
      </c>
      <c r="R26" s="14" t="str">
        <f>IF(AND(NOT(ISBLANK('STB Models Tier 3'!R26)),NOT(ISBLANK(VLOOKUP($G26,'Tier 3 Allowances'!$A$2:$AB$6,11,FALSE))),'STB Models Tier 3'!R26&lt;2), 'STB Models Tier 3'!R26*$R$2,"")</f>
        <v/>
      </c>
      <c r="S26" s="14" t="str">
        <f>IF(AND(NOT(ISBLANK('STB Models Tier 3'!S26)),OR(ISBLANK('STB Models Tier 3'!T26),'STB Models Tier 3'!T26=0),NOT(ISBLANK(VLOOKUP($G26,'Tier 3 Allowances'!$A$2:$AB$6,12,FALSE))),'STB Models Tier 3'!S26&lt;2), 'STB Models Tier 3'!S26*$S$2,"")</f>
        <v/>
      </c>
      <c r="T26" s="14" t="str">
        <f>IF(AND(NOT(ISBLANK('STB Models Tier 3'!T26)),NOT(ISBLANK(VLOOKUP($G26,'Tier 3 Allowances'!$A$2:$AB$6,13,FALSE))),'STB Models Tier 3'!T26&lt;2), 'STB Models Tier 3'!T26*$T$2,"")</f>
        <v/>
      </c>
      <c r="U26" s="14" t="str">
        <f>IF(AND(NOT(ISBLANK('STB Models Tier 3'!U26)),NOT(ISBLANK(VLOOKUP($G26,'Tier 3 Allowances'!$A$2:$AB$6,14,FALSE))),'STB Models Tier 3'!U26&lt;2), 'STB Models Tier 3'!U26*$U$2,"")</f>
        <v/>
      </c>
      <c r="V26" s="14" t="str">
        <f>IF(AND(NOT(ISBLANK('STB Models Tier 3'!V26)),NOT(ISBLANK(VLOOKUP($G26,'Tier 3 Allowances'!$A$2:$AB$6,15,FALSE))),'STB Models Tier 3'!V26&lt;3), 'STB Models Tier 3'!V26*$V$2,"")</f>
        <v/>
      </c>
      <c r="W26" s="14" t="str">
        <f>IF(AND(NOT(ISBLANK('STB Models Tier 3'!W26)),NOT(ISBLANK(VLOOKUP($G26,'Tier 3 Allowances'!$A$2:$AB$6,16,FALSE))),'STB Models Tier 3'!W26&lt;2), 'STB Models Tier 3'!W26*$W$2,"")</f>
        <v/>
      </c>
      <c r="X26" s="14" t="str">
        <f>IF(AND(NOT(ISBLANK('STB Models Tier 3'!X26)),NOT(ISBLANK(VLOOKUP($G26,'Tier 3 Allowances'!$A$2:$AB$6,17,FALSE))),'STB Models Tier 3'!X26&lt;6), 'STB Models Tier 3'!X26*$X$2,"")</f>
        <v/>
      </c>
      <c r="Y26" s="14" t="str">
        <f>IF(AND(NOT(ISBLANK('STB Models Tier 3'!Y26)),NOT(ISBLANK(VLOOKUP($G26,'Tier 3 Allowances'!$A$2:$AB$6,18,FALSE))),'STB Models Tier 3'!Y26&lt;3), 'STB Models Tier 3'!Y26*$Y$2,"")</f>
        <v/>
      </c>
      <c r="Z26" s="14" t="str">
        <f>IF(AND(NOT(ISBLANK('STB Models Tier 3'!Z26)),NOT(ISBLANK(VLOOKUP($G26,'Tier 3 Allowances'!$A$2:$AB$6,19,FALSE))),'STB Models Tier 3'!Z26&lt;3), 'STB Models Tier 3'!Z26*$Z$2,"")</f>
        <v/>
      </c>
      <c r="AA26" s="14" t="str">
        <f>IF(AND(NOT(ISBLANK('STB Models Tier 3'!AA26)),NOT(ISBLANK(VLOOKUP($G26,'Tier 3 Allowances'!$A$2:$AB$6,20,FALSE))),'STB Models Tier 3'!AA26&lt;11), 'STB Models Tier 3'!AA26*$AA$2,"")</f>
        <v/>
      </c>
      <c r="AB26" s="14" t="str">
        <f>IF(AND(NOT(ISBLANK('STB Models Tier 3'!AB26)),NOT(ISBLANK(VLOOKUP($G26,'Tier 3 Allowances'!$A$2:$AB$6,21,FALSE))),'STB Models Tier 3'!AB26&lt;3), 'STB Models Tier 3'!AB26*$AB$2,"")</f>
        <v/>
      </c>
      <c r="AC26" s="14" t="str">
        <f>IF(AND(NOT(ISBLANK('STB Models Tier 3'!AC26)),NOT(ISBLANK(VLOOKUP($G26,'Tier 3 Allowances'!$A$2:$AB$6,22,FALSE))),'STB Models Tier 3'!AC26&lt;3), 'STB Models Tier 3'!AC26*$AC$2,"")</f>
        <v/>
      </c>
      <c r="AD26" s="14" t="str">
        <f>IF(AND(NOT(ISBLANK('STB Models Tier 3'!AD26)),NOT(ISBLANK(VLOOKUP($G26,'Tier 3 Allowances'!$A$2:$AB$6,23,FALSE))),'STB Models Tier 3'!AD26&lt;11), 'STB Models Tier 3'!AD26*$AD$2,"")</f>
        <v/>
      </c>
      <c r="AE26" s="14" t="str">
        <f>IF(AND(NOT(ISBLANK('STB Models Tier 3'!AE26)),NOT(ISBLANK(VLOOKUP($G26,'Tier 3 Allowances'!$A$2:$AB$6,24,FALSE))),'STB Models Tier 3'!AE26&lt;2), 'STB Models Tier 3'!AE26*$AE$2,"")</f>
        <v/>
      </c>
      <c r="AF26" s="14" t="str">
        <f>IF(AND(NOT(ISBLANK('STB Models Tier 3'!AF26)),NOT(ISBLANK(VLOOKUP($G26,'Tier 3 Allowances'!$A$2:$AB$6,25,FALSE))),'STB Models Tier 3'!AF26&lt;2,OR(ISBLANK('STB Models Tier 3'!AE26),'STB Models Tier 3'!AE26=0),OR(ISBLANK('STB Models Tier 3'!$P26),'STB Models Tier 3'!$P26=0)), 'STB Models Tier 3'!AF26*$AF$2,"")</f>
        <v/>
      </c>
      <c r="AG26" s="14" t="str">
        <f>IF(AND(NOT(ISBLANK('STB Models Tier 3'!AG26)),NOT(ISBLANK(VLOOKUP($G26,'Tier 3 Allowances'!$A$2:$AB$6,26,FALSE))),'STB Models Tier 3'!AG26&lt;2), 'STB Models Tier 3'!AG26*$AG$2,"")</f>
        <v/>
      </c>
      <c r="AH26" s="14" t="str">
        <f>IF(AND(NOT(ISBLANK('STB Models Tier 3'!AH26)),NOT(ISBLANK(VLOOKUP($G26,'Tier 3 Allowances'!$A$2:$AB$6,27,FALSE))),'STB Models Tier 3'!AH26&lt;2), 'STB Models Tier 3'!AH26*$AH$2,"")</f>
        <v/>
      </c>
      <c r="AI26" s="14" t="str">
        <f>IF(AND(NOT(ISBLANK('STB Models Tier 3'!AI26)),NOT(ISBLANK(VLOOKUP($G26,'Tier 3 Allowances'!$A$2:$AB$6,28,FALSE))),'STB Models Tier 3'!AI26&lt;2), 'STB Models Tier 3'!AI26*$AI$2,"")</f>
        <v/>
      </c>
      <c r="AJ26" s="56" t="str">
        <f>IF(ISBLANK('STB Models Tier 3'!AJ26),"",'STB Models Tier 3'!AJ26)</f>
        <v/>
      </c>
      <c r="AK26" s="15" t="str">
        <f>IF(ISBLANK('STB Models Tier 3'!AK26),"",'STB Models Tier 3'!AK26)</f>
        <v/>
      </c>
      <c r="AL26" s="15" t="str">
        <f>IF(ISBLANK('STB Models Tier 3'!AL26),"",'STB Models Tier 3'!AL26)</f>
        <v/>
      </c>
      <c r="AM26" s="15" t="str">
        <f>IF(ISBLANK('STB Models Tier 3'!AM26),"",'STB Models Tier 3'!AM26)</f>
        <v/>
      </c>
      <c r="AN26" s="15" t="str">
        <f>IF(ISBLANK('STB Models Tier 3'!AN26),"",'STB Models Tier 3'!AN26)</f>
        <v/>
      </c>
      <c r="AO26" s="15" t="str">
        <f>IF(ISBLANK('STB Models Tier 3'!AO26),"",'STB Models Tier 3'!AO26)</f>
        <v/>
      </c>
      <c r="AP26" s="15" t="str">
        <f>IF(ISBLANK('STB Models Tier 3'!G26),"",IF(ISBLANK('STB Models Tier 3'!H26), 14, 7-(4-$H26)/2))</f>
        <v/>
      </c>
      <c r="AQ26" s="15" t="str">
        <f>IF(ISBLANK('STB Models Tier 3'!G26),"",IF(ISBLANK('STB Models Tier 3'!I26),10,(10-I26)))</f>
        <v/>
      </c>
      <c r="AR26" s="15" t="str">
        <f>IF(ISBLANK('STB Models Tier 3'!G26),"",IF(ISBLANK('STB Models Tier 3'!H26),0,7+(4-H26)/2))</f>
        <v/>
      </c>
      <c r="AS26" s="15" t="str">
        <f>IF(ISBLANK('STB Models Tier 3'!G26),"",'STB Models Tier 3'!I26)</f>
        <v/>
      </c>
      <c r="AT26" s="15" t="str">
        <f>IF(ISBLANK('STB Models Tier 3'!G26),"",(IF(OR(AND(NOT(ISBLANK('STB Models Tier 3'!H26)),ISBLANK('STB Models Tier 3'!AM26)),AND(NOT(ISBLANK('STB Models Tier 3'!I26)),ISBLANK('STB Models Tier 3'!AN26)),ISBLANK('STB Models Tier 3'!AL26)),"Incomplete",0.365*('STB Models Tier 3'!AK26*AP26+'STB Models Tier 3'!AL26*AQ26+'STB Models Tier 3'!AM26*AR26+'STB Models Tier 3'!AN26*AS26))))</f>
        <v/>
      </c>
      <c r="AU26" s="14" t="str">
        <f>IF(ISBLANK('STB Models Tier 3'!G26),"",VLOOKUP(G26,'Tier 3 Allowances'!$A$2:$B$6,2,FALSE)+SUM($J26:$AI26))</f>
        <v/>
      </c>
      <c r="AV26" s="56" t="str">
        <f>IF(ISBLANK('STB Models Tier 3'!G26),"",AU26+'STB Models Tier 3'!AJ26)</f>
        <v/>
      </c>
      <c r="AW26" s="56" t="str">
        <f>IF(ISBLANK('STB Models Tier 3'!AO26),"",IF('STB Models Tier 3'!AO26&gt;'Tier 3 Calculations'!AV26,"No","Yes"))</f>
        <v/>
      </c>
      <c r="AX26" s="79" t="str">
        <f>IF(ISBLANK('STB Models Tier 3'!AT26),"",'STB Models Tier 3'!AT26)</f>
        <v/>
      </c>
    </row>
    <row r="27" spans="1:50" ht="16" x14ac:dyDescent="0.2">
      <c r="A27" s="56" t="str">
        <f>IF(ISBLANK('STB Models Tier 3'!A27),"",'STB Models Tier 3'!A27)</f>
        <v/>
      </c>
      <c r="B27" s="14" t="str">
        <f>IF(ISBLANK('STB Models Tier 3'!B27),"",'STB Models Tier 3'!B27)</f>
        <v/>
      </c>
      <c r="C27" s="14" t="str">
        <f>IF(ISBLANK('STB Models Tier 3'!C27),"",'STB Models Tier 3'!C27)</f>
        <v/>
      </c>
      <c r="D27" s="14" t="str">
        <f>IF(ISBLANK('STB Models Tier 3'!D27),"",'STB Models Tier 3'!D27)</f>
        <v/>
      </c>
      <c r="E27" s="14" t="str">
        <f>IF(ISBLANK('STB Models Tier 3'!E27),"",'STB Models Tier 3'!E27)</f>
        <v/>
      </c>
      <c r="F27" s="14" t="str">
        <f>IF(ISBLANK('STB Models Tier 3'!F27),"",'STB Models Tier 3'!F27)</f>
        <v/>
      </c>
      <c r="G27" s="14" t="str">
        <f>IF(ISBLANK('STB Models Tier 3'!G27),"",'STB Models Tier 3'!G27)</f>
        <v/>
      </c>
      <c r="H27" s="14" t="str">
        <f>IF(ISBLANK('STB Models Tier 3'!H27),"",'STB Models Tier 3'!H27)</f>
        <v/>
      </c>
      <c r="I27" s="14" t="str">
        <f>IF(ISBLANK('STB Models Tier 3'!I27),"",'STB Models Tier 3'!I27)</f>
        <v/>
      </c>
      <c r="J27" s="14" t="str">
        <f>IF(AND(NOT(ISBLANK('STB Models Tier 3'!J27)),NOT(ISBLANK(VLOOKUP($G27,'Tier 3 Allowances'!$A$2:$AB$6,3,FALSE))),'STB Models Tier 3'!J27&lt;2), 'STB Models Tier 3'!J27*$J$2,"")</f>
        <v/>
      </c>
      <c r="K27" s="14" t="str">
        <f>IF(AND(NOT(ISBLANK('STB Models Tier 3'!K27)),NOT(ISBLANK(VLOOKUP($G27,'Tier 3 Allowances'!$A$2:$AB$6,4,FALSE))),'STB Models Tier 3'!K27&lt;3), 'STB Models Tier 3'!K27*$K$2,"")</f>
        <v/>
      </c>
      <c r="L27" s="14" t="str">
        <f>IF(AND(NOT(ISBLANK('STB Models Tier 3'!L27)),NOT(ISBLANK(VLOOKUP($G27,'Tier 3 Allowances'!$A$2:$AB$6,5,FALSE))),'STB Models Tier 3'!L27&lt;2), 'STB Models Tier 3'!L27*$L$2,"")</f>
        <v/>
      </c>
      <c r="M27" s="14" t="str">
        <f>IF(AND(NOT(ISBLANK('STB Models Tier 3'!M27)),NOT(ISBLANK(VLOOKUP($G27,'Tier 3 Allowances'!$A$2:$AB$6,6,FALSE))),'STB Models Tier 3'!M27&lt;3), 'STB Models Tier 3'!M27*$M$2,"")</f>
        <v/>
      </c>
      <c r="N27" s="14" t="str">
        <f>IF(AND(NOT(ISBLANK('STB Models Tier 3'!N27)),OR(ISBLANK('STB Models Tier 3'!O27),'STB Models Tier 3'!O27=0),NOT(ISBLANK(VLOOKUP($G27,'Tier 3 Allowances'!$A$2:$AB$6,7,FALSE))),'STB Models Tier 3'!N27&lt;2), 'STB Models Tier 3'!N27*$N$2,"")</f>
        <v/>
      </c>
      <c r="O27" s="14" t="str">
        <f>IF(AND(NOT(ISBLANK('STB Models Tier 3'!O27)),NOT(ISBLANK(VLOOKUP($G27,'Tier 3 Allowances'!$A$2:$AB$6,8,FALSE))),'STB Models Tier 3'!O27&lt;2), 'STB Models Tier 3'!O27*$O$2,"")</f>
        <v/>
      </c>
      <c r="P27" s="14" t="str">
        <f>IF(AND(NOT(ISBLANK('STB Models Tier 3'!P27)),NOT(ISBLANK(VLOOKUP($G27,'Tier 3 Allowances'!$A$2:$AB$6,9,FALSE))),'STB Models Tier 3'!P27&lt;7), 'STB Models Tier 3'!P27*$P$2,"")</f>
        <v/>
      </c>
      <c r="Q27" s="14" t="str">
        <f>IF(AND(NOT(ISBLANK('STB Models Tier 3'!Q27)),OR(ISBLANK('STB Models Tier 3'!T27),'STB Models Tier 3'!T27=0),NOT(ISBLANK(VLOOKUP($G27,'Tier 3 Allowances'!$A$2:$AB$6,10,FALSE))),'STB Models Tier 3'!Q27&lt;2), 'STB Models Tier 3'!Q27*$Q$2,"")</f>
        <v/>
      </c>
      <c r="R27" s="14" t="str">
        <f>IF(AND(NOT(ISBLANK('STB Models Tier 3'!R27)),NOT(ISBLANK(VLOOKUP($G27,'Tier 3 Allowances'!$A$2:$AB$6,11,FALSE))),'STB Models Tier 3'!R27&lt;2), 'STB Models Tier 3'!R27*$R$2,"")</f>
        <v/>
      </c>
      <c r="S27" s="14" t="str">
        <f>IF(AND(NOT(ISBLANK('STB Models Tier 3'!S27)),OR(ISBLANK('STB Models Tier 3'!T27),'STB Models Tier 3'!T27=0),NOT(ISBLANK(VLOOKUP($G27,'Tier 3 Allowances'!$A$2:$AB$6,12,FALSE))),'STB Models Tier 3'!S27&lt;2), 'STB Models Tier 3'!S27*$S$2,"")</f>
        <v/>
      </c>
      <c r="T27" s="14" t="str">
        <f>IF(AND(NOT(ISBLANK('STB Models Tier 3'!T27)),NOT(ISBLANK(VLOOKUP($G27,'Tier 3 Allowances'!$A$2:$AB$6,13,FALSE))),'STB Models Tier 3'!T27&lt;2), 'STB Models Tier 3'!T27*$T$2,"")</f>
        <v/>
      </c>
      <c r="U27" s="14" t="str">
        <f>IF(AND(NOT(ISBLANK('STB Models Tier 3'!U27)),NOT(ISBLANK(VLOOKUP($G27,'Tier 3 Allowances'!$A$2:$AB$6,14,FALSE))),'STB Models Tier 3'!U27&lt;2), 'STB Models Tier 3'!U27*$U$2,"")</f>
        <v/>
      </c>
      <c r="V27" s="14" t="str">
        <f>IF(AND(NOT(ISBLANK('STB Models Tier 3'!V27)),NOT(ISBLANK(VLOOKUP($G27,'Tier 3 Allowances'!$A$2:$AB$6,15,FALSE))),'STB Models Tier 3'!V27&lt;3), 'STB Models Tier 3'!V27*$V$2,"")</f>
        <v/>
      </c>
      <c r="W27" s="14" t="str">
        <f>IF(AND(NOT(ISBLANK('STB Models Tier 3'!W27)),NOT(ISBLANK(VLOOKUP($G27,'Tier 3 Allowances'!$A$2:$AB$6,16,FALSE))),'STB Models Tier 3'!W27&lt;2), 'STB Models Tier 3'!W27*$W$2,"")</f>
        <v/>
      </c>
      <c r="X27" s="14" t="str">
        <f>IF(AND(NOT(ISBLANK('STB Models Tier 3'!X27)),NOT(ISBLANK(VLOOKUP($G27,'Tier 3 Allowances'!$A$2:$AB$6,17,FALSE))),'STB Models Tier 3'!X27&lt;6), 'STB Models Tier 3'!X27*$X$2,"")</f>
        <v/>
      </c>
      <c r="Y27" s="14" t="str">
        <f>IF(AND(NOT(ISBLANK('STB Models Tier 3'!Y27)),NOT(ISBLANK(VLOOKUP($G27,'Tier 3 Allowances'!$A$2:$AB$6,18,FALSE))),'STB Models Tier 3'!Y27&lt;3), 'STB Models Tier 3'!Y27*$Y$2,"")</f>
        <v/>
      </c>
      <c r="Z27" s="14" t="str">
        <f>IF(AND(NOT(ISBLANK('STB Models Tier 3'!Z27)),NOT(ISBLANK(VLOOKUP($G27,'Tier 3 Allowances'!$A$2:$AB$6,19,FALSE))),'STB Models Tier 3'!Z27&lt;3), 'STB Models Tier 3'!Z27*$Z$2,"")</f>
        <v/>
      </c>
      <c r="AA27" s="14" t="str">
        <f>IF(AND(NOT(ISBLANK('STB Models Tier 3'!AA27)),NOT(ISBLANK(VLOOKUP($G27,'Tier 3 Allowances'!$A$2:$AB$6,20,FALSE))),'STB Models Tier 3'!AA27&lt;11), 'STB Models Tier 3'!AA27*$AA$2,"")</f>
        <v/>
      </c>
      <c r="AB27" s="14" t="str">
        <f>IF(AND(NOT(ISBLANK('STB Models Tier 3'!AB27)),NOT(ISBLANK(VLOOKUP($G27,'Tier 3 Allowances'!$A$2:$AB$6,21,FALSE))),'STB Models Tier 3'!AB27&lt;3), 'STB Models Tier 3'!AB27*$AB$2,"")</f>
        <v/>
      </c>
      <c r="AC27" s="14" t="str">
        <f>IF(AND(NOT(ISBLANK('STB Models Tier 3'!AC27)),NOT(ISBLANK(VLOOKUP($G27,'Tier 3 Allowances'!$A$2:$AB$6,22,FALSE))),'STB Models Tier 3'!AC27&lt;3), 'STB Models Tier 3'!AC27*$AC$2,"")</f>
        <v/>
      </c>
      <c r="AD27" s="14" t="str">
        <f>IF(AND(NOT(ISBLANK('STB Models Tier 3'!AD27)),NOT(ISBLANK(VLOOKUP($G27,'Tier 3 Allowances'!$A$2:$AB$6,23,FALSE))),'STB Models Tier 3'!AD27&lt;11), 'STB Models Tier 3'!AD27*$AD$2,"")</f>
        <v/>
      </c>
      <c r="AE27" s="14" t="str">
        <f>IF(AND(NOT(ISBLANK('STB Models Tier 3'!AE27)),NOT(ISBLANK(VLOOKUP($G27,'Tier 3 Allowances'!$A$2:$AB$6,24,FALSE))),'STB Models Tier 3'!AE27&lt;2), 'STB Models Tier 3'!AE27*$AE$2,"")</f>
        <v/>
      </c>
      <c r="AF27" s="14" t="str">
        <f>IF(AND(NOT(ISBLANK('STB Models Tier 3'!AF27)),NOT(ISBLANK(VLOOKUP($G27,'Tier 3 Allowances'!$A$2:$AB$6,25,FALSE))),'STB Models Tier 3'!AF27&lt;2,OR(ISBLANK('STB Models Tier 3'!AE27),'STB Models Tier 3'!AE27=0),OR(ISBLANK('STB Models Tier 3'!$P27),'STB Models Tier 3'!$P27=0)), 'STB Models Tier 3'!AF27*$AF$2,"")</f>
        <v/>
      </c>
      <c r="AG27" s="14" t="str">
        <f>IF(AND(NOT(ISBLANK('STB Models Tier 3'!AG27)),NOT(ISBLANK(VLOOKUP($G27,'Tier 3 Allowances'!$A$2:$AB$6,26,FALSE))),'STB Models Tier 3'!AG27&lt;2), 'STB Models Tier 3'!AG27*$AG$2,"")</f>
        <v/>
      </c>
      <c r="AH27" s="14" t="str">
        <f>IF(AND(NOT(ISBLANK('STB Models Tier 3'!AH27)),NOT(ISBLANK(VLOOKUP($G27,'Tier 3 Allowances'!$A$2:$AB$6,27,FALSE))),'STB Models Tier 3'!AH27&lt;2), 'STB Models Tier 3'!AH27*$AH$2,"")</f>
        <v/>
      </c>
      <c r="AI27" s="14" t="str">
        <f>IF(AND(NOT(ISBLANK('STB Models Tier 3'!AI27)),NOT(ISBLANK(VLOOKUP($G27,'Tier 3 Allowances'!$A$2:$AB$6,28,FALSE))),'STB Models Tier 3'!AI27&lt;2), 'STB Models Tier 3'!AI27*$AI$2,"")</f>
        <v/>
      </c>
      <c r="AJ27" s="56" t="str">
        <f>IF(ISBLANK('STB Models Tier 3'!AJ27),"",'STB Models Tier 3'!AJ27)</f>
        <v/>
      </c>
      <c r="AK27" s="15" t="str">
        <f>IF(ISBLANK('STB Models Tier 3'!AK27),"",'STB Models Tier 3'!AK27)</f>
        <v/>
      </c>
      <c r="AL27" s="15" t="str">
        <f>IF(ISBLANK('STB Models Tier 3'!AL27),"",'STB Models Tier 3'!AL27)</f>
        <v/>
      </c>
      <c r="AM27" s="15" t="str">
        <f>IF(ISBLANK('STB Models Tier 3'!AM27),"",'STB Models Tier 3'!AM27)</f>
        <v/>
      </c>
      <c r="AN27" s="15" t="str">
        <f>IF(ISBLANK('STB Models Tier 3'!AN27),"",'STB Models Tier 3'!AN27)</f>
        <v/>
      </c>
      <c r="AO27" s="15" t="str">
        <f>IF(ISBLANK('STB Models Tier 3'!AO27),"",'STB Models Tier 3'!AO27)</f>
        <v/>
      </c>
      <c r="AP27" s="15" t="str">
        <f>IF(ISBLANK('STB Models Tier 3'!G27),"",IF(ISBLANK('STB Models Tier 3'!H27), 14, 7-(4-$H27)/2))</f>
        <v/>
      </c>
      <c r="AQ27" s="15" t="str">
        <f>IF(ISBLANK('STB Models Tier 3'!G27),"",IF(ISBLANK('STB Models Tier 3'!I27),10,(10-I27)))</f>
        <v/>
      </c>
      <c r="AR27" s="15" t="str">
        <f>IF(ISBLANK('STB Models Tier 3'!G27),"",IF(ISBLANK('STB Models Tier 3'!H27),0,7+(4-H27)/2))</f>
        <v/>
      </c>
      <c r="AS27" s="15" t="str">
        <f>IF(ISBLANK('STB Models Tier 3'!G27),"",'STB Models Tier 3'!I27)</f>
        <v/>
      </c>
      <c r="AT27" s="15" t="str">
        <f>IF(ISBLANK('STB Models Tier 3'!G27),"",(IF(OR(AND(NOT(ISBLANK('STB Models Tier 3'!H27)),ISBLANK('STB Models Tier 3'!AM27)),AND(NOT(ISBLANK('STB Models Tier 3'!I27)),ISBLANK('STB Models Tier 3'!AN27)),ISBLANK('STB Models Tier 3'!AL27)),"Incomplete",0.365*('STB Models Tier 3'!AK27*AP27+'STB Models Tier 3'!AL27*AQ27+'STB Models Tier 3'!AM27*AR27+'STB Models Tier 3'!AN27*AS27))))</f>
        <v/>
      </c>
      <c r="AU27" s="14" t="str">
        <f>IF(ISBLANK('STB Models Tier 3'!G27),"",VLOOKUP(G27,'Tier 3 Allowances'!$A$2:$B$6,2,FALSE)+SUM($J27:$AI27))</f>
        <v/>
      </c>
      <c r="AV27" s="56" t="str">
        <f>IF(ISBLANK('STB Models Tier 3'!G27),"",AU27+'STB Models Tier 3'!AJ27)</f>
        <v/>
      </c>
      <c r="AW27" s="56" t="str">
        <f>IF(ISBLANK('STB Models Tier 3'!AO27),"",IF('STB Models Tier 3'!AO27&gt;'Tier 3 Calculations'!AV27,"No","Yes"))</f>
        <v/>
      </c>
      <c r="AX27" s="79" t="str">
        <f>IF(ISBLANK('STB Models Tier 3'!AT27),"",'STB Models Tier 3'!AT27)</f>
        <v/>
      </c>
    </row>
    <row r="28" spans="1:50" ht="16" x14ac:dyDescent="0.2">
      <c r="A28" s="56" t="str">
        <f>IF(ISBLANK('STB Models Tier 3'!A28),"",'STB Models Tier 3'!A28)</f>
        <v/>
      </c>
      <c r="B28" s="14" t="str">
        <f>IF(ISBLANK('STB Models Tier 3'!B28),"",'STB Models Tier 3'!B28)</f>
        <v/>
      </c>
      <c r="C28" s="14" t="str">
        <f>IF(ISBLANK('STB Models Tier 3'!C28),"",'STB Models Tier 3'!C28)</f>
        <v/>
      </c>
      <c r="D28" s="14" t="str">
        <f>IF(ISBLANK('STB Models Tier 3'!D28),"",'STB Models Tier 3'!D28)</f>
        <v/>
      </c>
      <c r="E28" s="14" t="str">
        <f>IF(ISBLANK('STB Models Tier 3'!E28),"",'STB Models Tier 3'!E28)</f>
        <v/>
      </c>
      <c r="F28" s="14" t="str">
        <f>IF(ISBLANK('STB Models Tier 3'!F28),"",'STB Models Tier 3'!F28)</f>
        <v/>
      </c>
      <c r="G28" s="14" t="str">
        <f>IF(ISBLANK('STB Models Tier 3'!G28),"",'STB Models Tier 3'!G28)</f>
        <v/>
      </c>
      <c r="H28" s="14" t="str">
        <f>IF(ISBLANK('STB Models Tier 3'!H28),"",'STB Models Tier 3'!H28)</f>
        <v/>
      </c>
      <c r="I28" s="14" t="str">
        <f>IF(ISBLANK('STB Models Tier 3'!I28),"",'STB Models Tier 3'!I28)</f>
        <v/>
      </c>
      <c r="J28" s="14" t="str">
        <f>IF(AND(NOT(ISBLANK('STB Models Tier 3'!J28)),NOT(ISBLANK(VLOOKUP($G28,'Tier 3 Allowances'!$A$2:$AB$6,3,FALSE))),'STB Models Tier 3'!J28&lt;2), 'STB Models Tier 3'!J28*$J$2,"")</f>
        <v/>
      </c>
      <c r="K28" s="14" t="str">
        <f>IF(AND(NOT(ISBLANK('STB Models Tier 3'!K28)),NOT(ISBLANK(VLOOKUP($G28,'Tier 3 Allowances'!$A$2:$AB$6,4,FALSE))),'STB Models Tier 3'!K28&lt;3), 'STB Models Tier 3'!K28*$K$2,"")</f>
        <v/>
      </c>
      <c r="L28" s="14" t="str">
        <f>IF(AND(NOT(ISBLANK('STB Models Tier 3'!L28)),NOT(ISBLANK(VLOOKUP($G28,'Tier 3 Allowances'!$A$2:$AB$6,5,FALSE))),'STB Models Tier 3'!L28&lt;2), 'STB Models Tier 3'!L28*$L$2,"")</f>
        <v/>
      </c>
      <c r="M28" s="14" t="str">
        <f>IF(AND(NOT(ISBLANK('STB Models Tier 3'!M28)),NOT(ISBLANK(VLOOKUP($G28,'Tier 3 Allowances'!$A$2:$AB$6,6,FALSE))),'STB Models Tier 3'!M28&lt;3), 'STB Models Tier 3'!M28*$M$2,"")</f>
        <v/>
      </c>
      <c r="N28" s="14" t="str">
        <f>IF(AND(NOT(ISBLANK('STB Models Tier 3'!N28)),OR(ISBLANK('STB Models Tier 3'!O28),'STB Models Tier 3'!O28=0),NOT(ISBLANK(VLOOKUP($G28,'Tier 3 Allowances'!$A$2:$AB$6,7,FALSE))),'STB Models Tier 3'!N28&lt;2), 'STB Models Tier 3'!N28*$N$2,"")</f>
        <v/>
      </c>
      <c r="O28" s="14" t="str">
        <f>IF(AND(NOT(ISBLANK('STB Models Tier 3'!O28)),NOT(ISBLANK(VLOOKUP($G28,'Tier 3 Allowances'!$A$2:$AB$6,8,FALSE))),'STB Models Tier 3'!O28&lt;2), 'STB Models Tier 3'!O28*$O$2,"")</f>
        <v/>
      </c>
      <c r="P28" s="14" t="str">
        <f>IF(AND(NOT(ISBLANK('STB Models Tier 3'!P28)),NOT(ISBLANK(VLOOKUP($G28,'Tier 3 Allowances'!$A$2:$AB$6,9,FALSE))),'STB Models Tier 3'!P28&lt;7), 'STB Models Tier 3'!P28*$P$2,"")</f>
        <v/>
      </c>
      <c r="Q28" s="14" t="str">
        <f>IF(AND(NOT(ISBLANK('STB Models Tier 3'!Q28)),OR(ISBLANK('STB Models Tier 3'!T28),'STB Models Tier 3'!T28=0),NOT(ISBLANK(VLOOKUP($G28,'Tier 3 Allowances'!$A$2:$AB$6,10,FALSE))),'STB Models Tier 3'!Q28&lt;2), 'STB Models Tier 3'!Q28*$Q$2,"")</f>
        <v/>
      </c>
      <c r="R28" s="14" t="str">
        <f>IF(AND(NOT(ISBLANK('STB Models Tier 3'!R28)),NOT(ISBLANK(VLOOKUP($G28,'Tier 3 Allowances'!$A$2:$AB$6,11,FALSE))),'STB Models Tier 3'!R28&lt;2), 'STB Models Tier 3'!R28*$R$2,"")</f>
        <v/>
      </c>
      <c r="S28" s="14" t="str">
        <f>IF(AND(NOT(ISBLANK('STB Models Tier 3'!S28)),OR(ISBLANK('STB Models Tier 3'!T28),'STB Models Tier 3'!T28=0),NOT(ISBLANK(VLOOKUP($G28,'Tier 3 Allowances'!$A$2:$AB$6,12,FALSE))),'STB Models Tier 3'!S28&lt;2), 'STB Models Tier 3'!S28*$S$2,"")</f>
        <v/>
      </c>
      <c r="T28" s="14" t="str">
        <f>IF(AND(NOT(ISBLANK('STB Models Tier 3'!T28)),NOT(ISBLANK(VLOOKUP($G28,'Tier 3 Allowances'!$A$2:$AB$6,13,FALSE))),'STB Models Tier 3'!T28&lt;2), 'STB Models Tier 3'!T28*$T$2,"")</f>
        <v/>
      </c>
      <c r="U28" s="14" t="str">
        <f>IF(AND(NOT(ISBLANK('STB Models Tier 3'!U28)),NOT(ISBLANK(VLOOKUP($G28,'Tier 3 Allowances'!$A$2:$AB$6,14,FALSE))),'STB Models Tier 3'!U28&lt;2), 'STB Models Tier 3'!U28*$U$2,"")</f>
        <v/>
      </c>
      <c r="V28" s="14" t="str">
        <f>IF(AND(NOT(ISBLANK('STB Models Tier 3'!V28)),NOT(ISBLANK(VLOOKUP($G28,'Tier 3 Allowances'!$A$2:$AB$6,15,FALSE))),'STB Models Tier 3'!V28&lt;3), 'STB Models Tier 3'!V28*$V$2,"")</f>
        <v/>
      </c>
      <c r="W28" s="14" t="str">
        <f>IF(AND(NOT(ISBLANK('STB Models Tier 3'!W28)),NOT(ISBLANK(VLOOKUP($G28,'Tier 3 Allowances'!$A$2:$AB$6,16,FALSE))),'STB Models Tier 3'!W28&lt;2), 'STB Models Tier 3'!W28*$W$2,"")</f>
        <v/>
      </c>
      <c r="X28" s="14" t="str">
        <f>IF(AND(NOT(ISBLANK('STB Models Tier 3'!X28)),NOT(ISBLANK(VLOOKUP($G28,'Tier 3 Allowances'!$A$2:$AB$6,17,FALSE))),'STB Models Tier 3'!X28&lt;6), 'STB Models Tier 3'!X28*$X$2,"")</f>
        <v/>
      </c>
      <c r="Y28" s="14" t="str">
        <f>IF(AND(NOT(ISBLANK('STB Models Tier 3'!Y28)),NOT(ISBLANK(VLOOKUP($G28,'Tier 3 Allowances'!$A$2:$AB$6,18,FALSE))),'STB Models Tier 3'!Y28&lt;3), 'STB Models Tier 3'!Y28*$Y$2,"")</f>
        <v/>
      </c>
      <c r="Z28" s="14" t="str">
        <f>IF(AND(NOT(ISBLANK('STB Models Tier 3'!Z28)),NOT(ISBLANK(VLOOKUP($G28,'Tier 3 Allowances'!$A$2:$AB$6,19,FALSE))),'STB Models Tier 3'!Z28&lt;3), 'STB Models Tier 3'!Z28*$Z$2,"")</f>
        <v/>
      </c>
      <c r="AA28" s="14" t="str">
        <f>IF(AND(NOT(ISBLANK('STB Models Tier 3'!AA28)),NOT(ISBLANK(VLOOKUP($G28,'Tier 3 Allowances'!$A$2:$AB$6,20,FALSE))),'STB Models Tier 3'!AA28&lt;11), 'STB Models Tier 3'!AA28*$AA$2,"")</f>
        <v/>
      </c>
      <c r="AB28" s="14" t="str">
        <f>IF(AND(NOT(ISBLANK('STB Models Tier 3'!AB28)),NOT(ISBLANK(VLOOKUP($G28,'Tier 3 Allowances'!$A$2:$AB$6,21,FALSE))),'STB Models Tier 3'!AB28&lt;3), 'STB Models Tier 3'!AB28*$AB$2,"")</f>
        <v/>
      </c>
      <c r="AC28" s="14" t="str">
        <f>IF(AND(NOT(ISBLANK('STB Models Tier 3'!AC28)),NOT(ISBLANK(VLOOKUP($G28,'Tier 3 Allowances'!$A$2:$AB$6,22,FALSE))),'STB Models Tier 3'!AC28&lt;3), 'STB Models Tier 3'!AC28*$AC$2,"")</f>
        <v/>
      </c>
      <c r="AD28" s="14" t="str">
        <f>IF(AND(NOT(ISBLANK('STB Models Tier 3'!AD28)),NOT(ISBLANK(VLOOKUP($G28,'Tier 3 Allowances'!$A$2:$AB$6,23,FALSE))),'STB Models Tier 3'!AD28&lt;11), 'STB Models Tier 3'!AD28*$AD$2,"")</f>
        <v/>
      </c>
      <c r="AE28" s="14" t="str">
        <f>IF(AND(NOT(ISBLANK('STB Models Tier 3'!AE28)),NOT(ISBLANK(VLOOKUP($G28,'Tier 3 Allowances'!$A$2:$AB$6,24,FALSE))),'STB Models Tier 3'!AE28&lt;2), 'STB Models Tier 3'!AE28*$AE$2,"")</f>
        <v/>
      </c>
      <c r="AF28" s="14" t="str">
        <f>IF(AND(NOT(ISBLANK('STB Models Tier 3'!AF28)),NOT(ISBLANK(VLOOKUP($G28,'Tier 3 Allowances'!$A$2:$AB$6,25,FALSE))),'STB Models Tier 3'!AF28&lt;2,OR(ISBLANK('STB Models Tier 3'!AE28),'STB Models Tier 3'!AE28=0),OR(ISBLANK('STB Models Tier 3'!$P28),'STB Models Tier 3'!$P28=0)), 'STB Models Tier 3'!AF28*$AF$2,"")</f>
        <v/>
      </c>
      <c r="AG28" s="14" t="str">
        <f>IF(AND(NOT(ISBLANK('STB Models Tier 3'!AG28)),NOT(ISBLANK(VLOOKUP($G28,'Tier 3 Allowances'!$A$2:$AB$6,26,FALSE))),'STB Models Tier 3'!AG28&lt;2), 'STB Models Tier 3'!AG28*$AG$2,"")</f>
        <v/>
      </c>
      <c r="AH28" s="14" t="str">
        <f>IF(AND(NOT(ISBLANK('STB Models Tier 3'!AH28)),NOT(ISBLANK(VLOOKUP($G28,'Tier 3 Allowances'!$A$2:$AB$6,27,FALSE))),'STB Models Tier 3'!AH28&lt;2), 'STB Models Tier 3'!AH28*$AH$2,"")</f>
        <v/>
      </c>
      <c r="AI28" s="14" t="str">
        <f>IF(AND(NOT(ISBLANK('STB Models Tier 3'!AI28)),NOT(ISBLANK(VLOOKUP($G28,'Tier 3 Allowances'!$A$2:$AB$6,28,FALSE))),'STB Models Tier 3'!AI28&lt;2), 'STB Models Tier 3'!AI28*$AI$2,"")</f>
        <v/>
      </c>
      <c r="AJ28" s="56" t="str">
        <f>IF(ISBLANK('STB Models Tier 3'!AJ28),"",'STB Models Tier 3'!AJ28)</f>
        <v/>
      </c>
      <c r="AK28" s="15" t="str">
        <f>IF(ISBLANK('STB Models Tier 3'!AK28),"",'STB Models Tier 3'!AK28)</f>
        <v/>
      </c>
      <c r="AL28" s="15" t="str">
        <f>IF(ISBLANK('STB Models Tier 3'!AL28),"",'STB Models Tier 3'!AL28)</f>
        <v/>
      </c>
      <c r="AM28" s="15" t="str">
        <f>IF(ISBLANK('STB Models Tier 3'!AM28),"",'STB Models Tier 3'!AM28)</f>
        <v/>
      </c>
      <c r="AN28" s="15" t="str">
        <f>IF(ISBLANK('STB Models Tier 3'!AN28),"",'STB Models Tier 3'!AN28)</f>
        <v/>
      </c>
      <c r="AO28" s="15" t="str">
        <f>IF(ISBLANK('STB Models Tier 3'!AO28),"",'STB Models Tier 3'!AO28)</f>
        <v/>
      </c>
      <c r="AP28" s="15" t="str">
        <f>IF(ISBLANK('STB Models Tier 3'!G28),"",IF(ISBLANK('STB Models Tier 3'!H28), 14, 7-(4-$H28)/2))</f>
        <v/>
      </c>
      <c r="AQ28" s="15" t="str">
        <f>IF(ISBLANK('STB Models Tier 3'!G28),"",IF(ISBLANK('STB Models Tier 3'!I28),10,(10-I28)))</f>
        <v/>
      </c>
      <c r="AR28" s="15" t="str">
        <f>IF(ISBLANK('STB Models Tier 3'!G28),"",IF(ISBLANK('STB Models Tier 3'!H28),0,7+(4-H28)/2))</f>
        <v/>
      </c>
      <c r="AS28" s="15" t="str">
        <f>IF(ISBLANK('STB Models Tier 3'!G28),"",'STB Models Tier 3'!I28)</f>
        <v/>
      </c>
      <c r="AT28" s="15" t="str">
        <f>IF(ISBLANK('STB Models Tier 3'!G28),"",(IF(OR(AND(NOT(ISBLANK('STB Models Tier 3'!H28)),ISBLANK('STB Models Tier 3'!AM28)),AND(NOT(ISBLANK('STB Models Tier 3'!I28)),ISBLANK('STB Models Tier 3'!AN28)),ISBLANK('STB Models Tier 3'!AL28)),"Incomplete",0.365*('STB Models Tier 3'!AK28*AP28+'STB Models Tier 3'!AL28*AQ28+'STB Models Tier 3'!AM28*AR28+'STB Models Tier 3'!AN28*AS28))))</f>
        <v/>
      </c>
      <c r="AU28" s="14" t="str">
        <f>IF(ISBLANK('STB Models Tier 3'!G28),"",VLOOKUP(G28,'Tier 3 Allowances'!$A$2:$B$6,2,FALSE)+SUM($J28:$AI28))</f>
        <v/>
      </c>
      <c r="AV28" s="56" t="str">
        <f>IF(ISBLANK('STB Models Tier 3'!G28),"",AU28+'STB Models Tier 3'!AJ28)</f>
        <v/>
      </c>
      <c r="AW28" s="56" t="str">
        <f>IF(ISBLANK('STB Models Tier 3'!AO28),"",IF('STB Models Tier 3'!AO28&gt;'Tier 3 Calculations'!AV28,"No","Yes"))</f>
        <v/>
      </c>
      <c r="AX28" s="79" t="str">
        <f>IF(ISBLANK('STB Models Tier 3'!AT28),"",'STB Models Tier 3'!AT28)</f>
        <v/>
      </c>
    </row>
    <row r="29" spans="1:50" ht="16" x14ac:dyDescent="0.2">
      <c r="A29" s="56" t="str">
        <f>IF(ISBLANK('STB Models Tier 3'!A29),"",'STB Models Tier 3'!A29)</f>
        <v/>
      </c>
      <c r="B29" s="14" t="str">
        <f>IF(ISBLANK('STB Models Tier 3'!B29),"",'STB Models Tier 3'!B29)</f>
        <v/>
      </c>
      <c r="C29" s="14" t="str">
        <f>IF(ISBLANK('STB Models Tier 3'!C29),"",'STB Models Tier 3'!C29)</f>
        <v/>
      </c>
      <c r="D29" s="14" t="str">
        <f>IF(ISBLANK('STB Models Tier 3'!D29),"",'STB Models Tier 3'!D29)</f>
        <v/>
      </c>
      <c r="E29" s="14" t="str">
        <f>IF(ISBLANK('STB Models Tier 3'!E29),"",'STB Models Tier 3'!E29)</f>
        <v/>
      </c>
      <c r="F29" s="14" t="str">
        <f>IF(ISBLANK('STB Models Tier 3'!F29),"",'STB Models Tier 3'!F29)</f>
        <v/>
      </c>
      <c r="G29" s="14" t="str">
        <f>IF(ISBLANK('STB Models Tier 3'!G29),"",'STB Models Tier 3'!G29)</f>
        <v/>
      </c>
      <c r="H29" s="14" t="str">
        <f>IF(ISBLANK('STB Models Tier 3'!H29),"",'STB Models Tier 3'!H29)</f>
        <v/>
      </c>
      <c r="I29" s="14" t="str">
        <f>IF(ISBLANK('STB Models Tier 3'!I29),"",'STB Models Tier 3'!I29)</f>
        <v/>
      </c>
      <c r="J29" s="14" t="str">
        <f>IF(AND(NOT(ISBLANK('STB Models Tier 3'!J29)),NOT(ISBLANK(VLOOKUP($G29,'Tier 3 Allowances'!$A$2:$AB$6,3,FALSE))),'STB Models Tier 3'!J29&lt;2), 'STB Models Tier 3'!J29*$J$2,"")</f>
        <v/>
      </c>
      <c r="K29" s="14" t="str">
        <f>IF(AND(NOT(ISBLANK('STB Models Tier 3'!K29)),NOT(ISBLANK(VLOOKUP($G29,'Tier 3 Allowances'!$A$2:$AB$6,4,FALSE))),'STB Models Tier 3'!K29&lt;3), 'STB Models Tier 3'!K29*$K$2,"")</f>
        <v/>
      </c>
      <c r="L29" s="14" t="str">
        <f>IF(AND(NOT(ISBLANK('STB Models Tier 3'!L29)),NOT(ISBLANK(VLOOKUP($G29,'Tier 3 Allowances'!$A$2:$AB$6,5,FALSE))),'STB Models Tier 3'!L29&lt;2), 'STB Models Tier 3'!L29*$L$2,"")</f>
        <v/>
      </c>
      <c r="M29" s="14" t="str">
        <f>IF(AND(NOT(ISBLANK('STB Models Tier 3'!M29)),NOT(ISBLANK(VLOOKUP($G29,'Tier 3 Allowances'!$A$2:$AB$6,6,FALSE))),'STB Models Tier 3'!M29&lt;3), 'STB Models Tier 3'!M29*$M$2,"")</f>
        <v/>
      </c>
      <c r="N29" s="14" t="str">
        <f>IF(AND(NOT(ISBLANK('STB Models Tier 3'!N29)),OR(ISBLANK('STB Models Tier 3'!O29),'STB Models Tier 3'!O29=0),NOT(ISBLANK(VLOOKUP($G29,'Tier 3 Allowances'!$A$2:$AB$6,7,FALSE))),'STB Models Tier 3'!N29&lt;2), 'STB Models Tier 3'!N29*$N$2,"")</f>
        <v/>
      </c>
      <c r="O29" s="14" t="str">
        <f>IF(AND(NOT(ISBLANK('STB Models Tier 3'!O29)),NOT(ISBLANK(VLOOKUP($G29,'Tier 3 Allowances'!$A$2:$AB$6,8,FALSE))),'STB Models Tier 3'!O29&lt;2), 'STB Models Tier 3'!O29*$O$2,"")</f>
        <v/>
      </c>
      <c r="P29" s="14" t="str">
        <f>IF(AND(NOT(ISBLANK('STB Models Tier 3'!P29)),NOT(ISBLANK(VLOOKUP($G29,'Tier 3 Allowances'!$A$2:$AB$6,9,FALSE))),'STB Models Tier 3'!P29&lt;7), 'STB Models Tier 3'!P29*$P$2,"")</f>
        <v/>
      </c>
      <c r="Q29" s="14" t="str">
        <f>IF(AND(NOT(ISBLANK('STB Models Tier 3'!Q29)),OR(ISBLANK('STB Models Tier 3'!T29),'STB Models Tier 3'!T29=0),NOT(ISBLANK(VLOOKUP($G29,'Tier 3 Allowances'!$A$2:$AB$6,10,FALSE))),'STB Models Tier 3'!Q29&lt;2), 'STB Models Tier 3'!Q29*$Q$2,"")</f>
        <v/>
      </c>
      <c r="R29" s="14" t="str">
        <f>IF(AND(NOT(ISBLANK('STB Models Tier 3'!R29)),NOT(ISBLANK(VLOOKUP($G29,'Tier 3 Allowances'!$A$2:$AB$6,11,FALSE))),'STB Models Tier 3'!R29&lt;2), 'STB Models Tier 3'!R29*$R$2,"")</f>
        <v/>
      </c>
      <c r="S29" s="14" t="str">
        <f>IF(AND(NOT(ISBLANK('STB Models Tier 3'!S29)),OR(ISBLANK('STB Models Tier 3'!T29),'STB Models Tier 3'!T29=0),NOT(ISBLANK(VLOOKUP($G29,'Tier 3 Allowances'!$A$2:$AB$6,12,FALSE))),'STB Models Tier 3'!S29&lt;2), 'STB Models Tier 3'!S29*$S$2,"")</f>
        <v/>
      </c>
      <c r="T29" s="14" t="str">
        <f>IF(AND(NOT(ISBLANK('STB Models Tier 3'!T29)),NOT(ISBLANK(VLOOKUP($G29,'Tier 3 Allowances'!$A$2:$AB$6,13,FALSE))),'STB Models Tier 3'!T29&lt;2), 'STB Models Tier 3'!T29*$T$2,"")</f>
        <v/>
      </c>
      <c r="U29" s="14" t="str">
        <f>IF(AND(NOT(ISBLANK('STB Models Tier 3'!U29)),NOT(ISBLANK(VLOOKUP($G29,'Tier 3 Allowances'!$A$2:$AB$6,14,FALSE))),'STB Models Tier 3'!U29&lt;2), 'STB Models Tier 3'!U29*$U$2,"")</f>
        <v/>
      </c>
      <c r="V29" s="14" t="str">
        <f>IF(AND(NOT(ISBLANK('STB Models Tier 3'!V29)),NOT(ISBLANK(VLOOKUP($G29,'Tier 3 Allowances'!$A$2:$AB$6,15,FALSE))),'STB Models Tier 3'!V29&lt;3), 'STB Models Tier 3'!V29*$V$2,"")</f>
        <v/>
      </c>
      <c r="W29" s="14" t="str">
        <f>IF(AND(NOT(ISBLANK('STB Models Tier 3'!W29)),NOT(ISBLANK(VLOOKUP($G29,'Tier 3 Allowances'!$A$2:$AB$6,16,FALSE))),'STB Models Tier 3'!W29&lt;2), 'STB Models Tier 3'!W29*$W$2,"")</f>
        <v/>
      </c>
      <c r="X29" s="14" t="str">
        <f>IF(AND(NOT(ISBLANK('STB Models Tier 3'!X29)),NOT(ISBLANK(VLOOKUP($G29,'Tier 3 Allowances'!$A$2:$AB$6,17,FALSE))),'STB Models Tier 3'!X29&lt;6), 'STB Models Tier 3'!X29*$X$2,"")</f>
        <v/>
      </c>
      <c r="Y29" s="14" t="str">
        <f>IF(AND(NOT(ISBLANK('STB Models Tier 3'!Y29)),NOT(ISBLANK(VLOOKUP($G29,'Tier 3 Allowances'!$A$2:$AB$6,18,FALSE))),'STB Models Tier 3'!Y29&lt;3), 'STB Models Tier 3'!Y29*$Y$2,"")</f>
        <v/>
      </c>
      <c r="Z29" s="14" t="str">
        <f>IF(AND(NOT(ISBLANK('STB Models Tier 3'!Z29)),NOT(ISBLANK(VLOOKUP($G29,'Tier 3 Allowances'!$A$2:$AB$6,19,FALSE))),'STB Models Tier 3'!Z29&lt;3), 'STB Models Tier 3'!Z29*$Z$2,"")</f>
        <v/>
      </c>
      <c r="AA29" s="14" t="str">
        <f>IF(AND(NOT(ISBLANK('STB Models Tier 3'!AA29)),NOT(ISBLANK(VLOOKUP($G29,'Tier 3 Allowances'!$A$2:$AB$6,20,FALSE))),'STB Models Tier 3'!AA29&lt;11), 'STB Models Tier 3'!AA29*$AA$2,"")</f>
        <v/>
      </c>
      <c r="AB29" s="14" t="str">
        <f>IF(AND(NOT(ISBLANK('STB Models Tier 3'!AB29)),NOT(ISBLANK(VLOOKUP($G29,'Tier 3 Allowances'!$A$2:$AB$6,21,FALSE))),'STB Models Tier 3'!AB29&lt;3), 'STB Models Tier 3'!AB29*$AB$2,"")</f>
        <v/>
      </c>
      <c r="AC29" s="14" t="str">
        <f>IF(AND(NOT(ISBLANK('STB Models Tier 3'!AC29)),NOT(ISBLANK(VLOOKUP($G29,'Tier 3 Allowances'!$A$2:$AB$6,22,FALSE))),'STB Models Tier 3'!AC29&lt;3), 'STB Models Tier 3'!AC29*$AC$2,"")</f>
        <v/>
      </c>
      <c r="AD29" s="14" t="str">
        <f>IF(AND(NOT(ISBLANK('STB Models Tier 3'!AD29)),NOT(ISBLANK(VLOOKUP($G29,'Tier 3 Allowances'!$A$2:$AB$6,23,FALSE))),'STB Models Tier 3'!AD29&lt;11), 'STB Models Tier 3'!AD29*$AD$2,"")</f>
        <v/>
      </c>
      <c r="AE29" s="14" t="str">
        <f>IF(AND(NOT(ISBLANK('STB Models Tier 3'!AE29)),NOT(ISBLANK(VLOOKUP($G29,'Tier 3 Allowances'!$A$2:$AB$6,24,FALSE))),'STB Models Tier 3'!AE29&lt;2), 'STB Models Tier 3'!AE29*$AE$2,"")</f>
        <v/>
      </c>
      <c r="AF29" s="14" t="str">
        <f>IF(AND(NOT(ISBLANK('STB Models Tier 3'!AF29)),NOT(ISBLANK(VLOOKUP($G29,'Tier 3 Allowances'!$A$2:$AB$6,25,FALSE))),'STB Models Tier 3'!AF29&lt;2,OR(ISBLANK('STB Models Tier 3'!AE29),'STB Models Tier 3'!AE29=0),OR(ISBLANK('STB Models Tier 3'!$P29),'STB Models Tier 3'!$P29=0)), 'STB Models Tier 3'!AF29*$AF$2,"")</f>
        <v/>
      </c>
      <c r="AG29" s="14" t="str">
        <f>IF(AND(NOT(ISBLANK('STB Models Tier 3'!AG29)),NOT(ISBLANK(VLOOKUP($G29,'Tier 3 Allowances'!$A$2:$AB$6,26,FALSE))),'STB Models Tier 3'!AG29&lt;2), 'STB Models Tier 3'!AG29*$AG$2,"")</f>
        <v/>
      </c>
      <c r="AH29" s="14" t="str">
        <f>IF(AND(NOT(ISBLANK('STB Models Tier 3'!AH29)),NOT(ISBLANK(VLOOKUP($G29,'Tier 3 Allowances'!$A$2:$AB$6,27,FALSE))),'STB Models Tier 3'!AH29&lt;2), 'STB Models Tier 3'!AH29*$AH$2,"")</f>
        <v/>
      </c>
      <c r="AI29" s="14" t="str">
        <f>IF(AND(NOT(ISBLANK('STB Models Tier 3'!AI29)),NOT(ISBLANK(VLOOKUP($G29,'Tier 3 Allowances'!$A$2:$AB$6,28,FALSE))),'STB Models Tier 3'!AI29&lt;2), 'STB Models Tier 3'!AI29*$AI$2,"")</f>
        <v/>
      </c>
      <c r="AJ29" s="56" t="str">
        <f>IF(ISBLANK('STB Models Tier 3'!AJ29),"",'STB Models Tier 3'!AJ29)</f>
        <v/>
      </c>
      <c r="AK29" s="15" t="str">
        <f>IF(ISBLANK('STB Models Tier 3'!AK29),"",'STB Models Tier 3'!AK29)</f>
        <v/>
      </c>
      <c r="AL29" s="15" t="str">
        <f>IF(ISBLANK('STB Models Tier 3'!AL29),"",'STB Models Tier 3'!AL29)</f>
        <v/>
      </c>
      <c r="AM29" s="15" t="str">
        <f>IF(ISBLANK('STB Models Tier 3'!AM29),"",'STB Models Tier 3'!AM29)</f>
        <v/>
      </c>
      <c r="AN29" s="15" t="str">
        <f>IF(ISBLANK('STB Models Tier 3'!AN29),"",'STB Models Tier 3'!AN29)</f>
        <v/>
      </c>
      <c r="AO29" s="15" t="str">
        <f>IF(ISBLANK('STB Models Tier 3'!AO29),"",'STB Models Tier 3'!AO29)</f>
        <v/>
      </c>
      <c r="AP29" s="15" t="str">
        <f>IF(ISBLANK('STB Models Tier 3'!G29),"",IF(ISBLANK('STB Models Tier 3'!H29), 14, 7-(4-$H29)/2))</f>
        <v/>
      </c>
      <c r="AQ29" s="15" t="str">
        <f>IF(ISBLANK('STB Models Tier 3'!G29),"",IF(ISBLANK('STB Models Tier 3'!I29),10,(10-I29)))</f>
        <v/>
      </c>
      <c r="AR29" s="15" t="str">
        <f>IF(ISBLANK('STB Models Tier 3'!G29),"",IF(ISBLANK('STB Models Tier 3'!H29),0,7+(4-H29)/2))</f>
        <v/>
      </c>
      <c r="AS29" s="15" t="str">
        <f>IF(ISBLANK('STB Models Tier 3'!G29),"",'STB Models Tier 3'!I29)</f>
        <v/>
      </c>
      <c r="AT29" s="15" t="str">
        <f>IF(ISBLANK('STB Models Tier 3'!G29),"",(IF(OR(AND(NOT(ISBLANK('STB Models Tier 3'!H29)),ISBLANK('STB Models Tier 3'!AM29)),AND(NOT(ISBLANK('STB Models Tier 3'!I29)),ISBLANK('STB Models Tier 3'!AN29)),ISBLANK('STB Models Tier 3'!AL29)),"Incomplete",0.365*('STB Models Tier 3'!AK29*AP29+'STB Models Tier 3'!AL29*AQ29+'STB Models Tier 3'!AM29*AR29+'STB Models Tier 3'!AN29*AS29))))</f>
        <v/>
      </c>
      <c r="AU29" s="14" t="str">
        <f>IF(ISBLANK('STB Models Tier 3'!G29),"",VLOOKUP(G29,'Tier 3 Allowances'!$A$2:$B$6,2,FALSE)+SUM($J29:$AI29))</f>
        <v/>
      </c>
      <c r="AV29" s="56" t="str">
        <f>IF(ISBLANK('STB Models Tier 3'!G29),"",AU29+'STB Models Tier 3'!AJ29)</f>
        <v/>
      </c>
      <c r="AW29" s="56" t="str">
        <f>IF(ISBLANK('STB Models Tier 3'!AO29),"",IF('STB Models Tier 3'!AO29&gt;'Tier 3 Calculations'!AV29,"No","Yes"))</f>
        <v/>
      </c>
      <c r="AX29" s="79" t="str">
        <f>IF(ISBLANK('STB Models Tier 3'!AT29),"",'STB Models Tier 3'!AT29)</f>
        <v/>
      </c>
    </row>
    <row r="30" spans="1:50" ht="16" x14ac:dyDescent="0.2">
      <c r="A30" s="56" t="str">
        <f>IF(ISBLANK('STB Models Tier 3'!A30),"",'STB Models Tier 3'!A30)</f>
        <v/>
      </c>
      <c r="B30" s="14" t="str">
        <f>IF(ISBLANK('STB Models Tier 3'!B30),"",'STB Models Tier 3'!B30)</f>
        <v/>
      </c>
      <c r="C30" s="14" t="str">
        <f>IF(ISBLANK('STB Models Tier 3'!C30),"",'STB Models Tier 3'!C30)</f>
        <v/>
      </c>
      <c r="D30" s="14" t="str">
        <f>IF(ISBLANK('STB Models Tier 3'!D30),"",'STB Models Tier 3'!D30)</f>
        <v/>
      </c>
      <c r="E30" s="14" t="str">
        <f>IF(ISBLANK('STB Models Tier 3'!E30),"",'STB Models Tier 3'!E30)</f>
        <v/>
      </c>
      <c r="F30" s="14" t="str">
        <f>IF(ISBLANK('STB Models Tier 3'!F30),"",'STB Models Tier 3'!F30)</f>
        <v/>
      </c>
      <c r="G30" s="14" t="str">
        <f>IF(ISBLANK('STB Models Tier 3'!G30),"",'STB Models Tier 3'!G30)</f>
        <v/>
      </c>
      <c r="H30" s="14" t="str">
        <f>IF(ISBLANK('STB Models Tier 3'!H30),"",'STB Models Tier 3'!H30)</f>
        <v/>
      </c>
      <c r="I30" s="14" t="str">
        <f>IF(ISBLANK('STB Models Tier 3'!I30),"",'STB Models Tier 3'!I30)</f>
        <v/>
      </c>
      <c r="J30" s="14" t="str">
        <f>IF(AND(NOT(ISBLANK('STB Models Tier 3'!J30)),NOT(ISBLANK(VLOOKUP($G30,'Tier 3 Allowances'!$A$2:$AB$6,3,FALSE))),'STB Models Tier 3'!J30&lt;2), 'STB Models Tier 3'!J30*$J$2,"")</f>
        <v/>
      </c>
      <c r="K30" s="14" t="str">
        <f>IF(AND(NOT(ISBLANK('STB Models Tier 3'!K30)),NOT(ISBLANK(VLOOKUP($G30,'Tier 3 Allowances'!$A$2:$AB$6,4,FALSE))),'STB Models Tier 3'!K30&lt;3), 'STB Models Tier 3'!K30*$K$2,"")</f>
        <v/>
      </c>
      <c r="L30" s="14" t="str">
        <f>IF(AND(NOT(ISBLANK('STB Models Tier 3'!L30)),NOT(ISBLANK(VLOOKUP($G30,'Tier 3 Allowances'!$A$2:$AB$6,5,FALSE))),'STB Models Tier 3'!L30&lt;2), 'STB Models Tier 3'!L30*$L$2,"")</f>
        <v/>
      </c>
      <c r="M30" s="14" t="str">
        <f>IF(AND(NOT(ISBLANK('STB Models Tier 3'!M30)),NOT(ISBLANK(VLOOKUP($G30,'Tier 3 Allowances'!$A$2:$AB$6,6,FALSE))),'STB Models Tier 3'!M30&lt;3), 'STB Models Tier 3'!M30*$M$2,"")</f>
        <v/>
      </c>
      <c r="N30" s="14" t="str">
        <f>IF(AND(NOT(ISBLANK('STB Models Tier 3'!N30)),OR(ISBLANK('STB Models Tier 3'!O30),'STB Models Tier 3'!O30=0),NOT(ISBLANK(VLOOKUP($G30,'Tier 3 Allowances'!$A$2:$AB$6,7,FALSE))),'STB Models Tier 3'!N30&lt;2), 'STB Models Tier 3'!N30*$N$2,"")</f>
        <v/>
      </c>
      <c r="O30" s="14" t="str">
        <f>IF(AND(NOT(ISBLANK('STB Models Tier 3'!O30)),NOT(ISBLANK(VLOOKUP($G30,'Tier 3 Allowances'!$A$2:$AB$6,8,FALSE))),'STB Models Tier 3'!O30&lt;2), 'STB Models Tier 3'!O30*$O$2,"")</f>
        <v/>
      </c>
      <c r="P30" s="14" t="str">
        <f>IF(AND(NOT(ISBLANK('STB Models Tier 3'!P30)),NOT(ISBLANK(VLOOKUP($G30,'Tier 3 Allowances'!$A$2:$AB$6,9,FALSE))),'STB Models Tier 3'!P30&lt;7), 'STB Models Tier 3'!P30*$P$2,"")</f>
        <v/>
      </c>
      <c r="Q30" s="14" t="str">
        <f>IF(AND(NOT(ISBLANK('STB Models Tier 3'!Q30)),OR(ISBLANK('STB Models Tier 3'!T30),'STB Models Tier 3'!T30=0),NOT(ISBLANK(VLOOKUP($G30,'Tier 3 Allowances'!$A$2:$AB$6,10,FALSE))),'STB Models Tier 3'!Q30&lt;2), 'STB Models Tier 3'!Q30*$Q$2,"")</f>
        <v/>
      </c>
      <c r="R30" s="14" t="str">
        <f>IF(AND(NOT(ISBLANK('STB Models Tier 3'!R30)),NOT(ISBLANK(VLOOKUP($G30,'Tier 3 Allowances'!$A$2:$AB$6,11,FALSE))),'STB Models Tier 3'!R30&lt;2), 'STB Models Tier 3'!R30*$R$2,"")</f>
        <v/>
      </c>
      <c r="S30" s="14" t="str">
        <f>IF(AND(NOT(ISBLANK('STB Models Tier 3'!S30)),OR(ISBLANK('STB Models Tier 3'!T30),'STB Models Tier 3'!T30=0),NOT(ISBLANK(VLOOKUP($G30,'Tier 3 Allowances'!$A$2:$AB$6,12,FALSE))),'STB Models Tier 3'!S30&lt;2), 'STB Models Tier 3'!S30*$S$2,"")</f>
        <v/>
      </c>
      <c r="T30" s="14" t="str">
        <f>IF(AND(NOT(ISBLANK('STB Models Tier 3'!T30)),NOT(ISBLANK(VLOOKUP($G30,'Tier 3 Allowances'!$A$2:$AB$6,13,FALSE))),'STB Models Tier 3'!T30&lt;2), 'STB Models Tier 3'!T30*$T$2,"")</f>
        <v/>
      </c>
      <c r="U30" s="14" t="str">
        <f>IF(AND(NOT(ISBLANK('STB Models Tier 3'!U30)),NOT(ISBLANK(VLOOKUP($G30,'Tier 3 Allowances'!$A$2:$AB$6,14,FALSE))),'STB Models Tier 3'!U30&lt;2), 'STB Models Tier 3'!U30*$U$2,"")</f>
        <v/>
      </c>
      <c r="V30" s="14" t="str">
        <f>IF(AND(NOT(ISBLANK('STB Models Tier 3'!V30)),NOT(ISBLANK(VLOOKUP($G30,'Tier 3 Allowances'!$A$2:$AB$6,15,FALSE))),'STB Models Tier 3'!V30&lt;3), 'STB Models Tier 3'!V30*$V$2,"")</f>
        <v/>
      </c>
      <c r="W30" s="14" t="str">
        <f>IF(AND(NOT(ISBLANK('STB Models Tier 3'!W30)),NOT(ISBLANK(VLOOKUP($G30,'Tier 3 Allowances'!$A$2:$AB$6,16,FALSE))),'STB Models Tier 3'!W30&lt;2), 'STB Models Tier 3'!W30*$W$2,"")</f>
        <v/>
      </c>
      <c r="X30" s="14" t="str">
        <f>IF(AND(NOT(ISBLANK('STB Models Tier 3'!X30)),NOT(ISBLANK(VLOOKUP($G30,'Tier 3 Allowances'!$A$2:$AB$6,17,FALSE))),'STB Models Tier 3'!X30&lt;6), 'STB Models Tier 3'!X30*$X$2,"")</f>
        <v/>
      </c>
      <c r="Y30" s="14" t="str">
        <f>IF(AND(NOT(ISBLANK('STB Models Tier 3'!Y30)),NOT(ISBLANK(VLOOKUP($G30,'Tier 3 Allowances'!$A$2:$AB$6,18,FALSE))),'STB Models Tier 3'!Y30&lt;3), 'STB Models Tier 3'!Y30*$Y$2,"")</f>
        <v/>
      </c>
      <c r="Z30" s="14" t="str">
        <f>IF(AND(NOT(ISBLANK('STB Models Tier 3'!Z30)),NOT(ISBLANK(VLOOKUP($G30,'Tier 3 Allowances'!$A$2:$AB$6,19,FALSE))),'STB Models Tier 3'!Z30&lt;3), 'STB Models Tier 3'!Z30*$Z$2,"")</f>
        <v/>
      </c>
      <c r="AA30" s="14" t="str">
        <f>IF(AND(NOT(ISBLANK('STB Models Tier 3'!AA30)),NOT(ISBLANK(VLOOKUP($G30,'Tier 3 Allowances'!$A$2:$AB$6,20,FALSE))),'STB Models Tier 3'!AA30&lt;11), 'STB Models Tier 3'!AA30*$AA$2,"")</f>
        <v/>
      </c>
      <c r="AB30" s="14" t="str">
        <f>IF(AND(NOT(ISBLANK('STB Models Tier 3'!AB30)),NOT(ISBLANK(VLOOKUP($G30,'Tier 3 Allowances'!$A$2:$AB$6,21,FALSE))),'STB Models Tier 3'!AB30&lt;3), 'STB Models Tier 3'!AB30*$AB$2,"")</f>
        <v/>
      </c>
      <c r="AC30" s="14" t="str">
        <f>IF(AND(NOT(ISBLANK('STB Models Tier 3'!AC30)),NOT(ISBLANK(VLOOKUP($G30,'Tier 3 Allowances'!$A$2:$AB$6,22,FALSE))),'STB Models Tier 3'!AC30&lt;3), 'STB Models Tier 3'!AC30*$AC$2,"")</f>
        <v/>
      </c>
      <c r="AD30" s="14" t="str">
        <f>IF(AND(NOT(ISBLANK('STB Models Tier 3'!AD30)),NOT(ISBLANK(VLOOKUP($G30,'Tier 3 Allowances'!$A$2:$AB$6,23,FALSE))),'STB Models Tier 3'!AD30&lt;11), 'STB Models Tier 3'!AD30*$AD$2,"")</f>
        <v/>
      </c>
      <c r="AE30" s="14" t="str">
        <f>IF(AND(NOT(ISBLANK('STB Models Tier 3'!AE30)),NOT(ISBLANK(VLOOKUP($G30,'Tier 3 Allowances'!$A$2:$AB$6,24,FALSE))),'STB Models Tier 3'!AE30&lt;2), 'STB Models Tier 3'!AE30*$AE$2,"")</f>
        <v/>
      </c>
      <c r="AF30" s="14" t="str">
        <f>IF(AND(NOT(ISBLANK('STB Models Tier 3'!AF30)),NOT(ISBLANK(VLOOKUP($G30,'Tier 3 Allowances'!$A$2:$AB$6,25,FALSE))),'STB Models Tier 3'!AF30&lt;2,OR(ISBLANK('STB Models Tier 3'!AE30),'STB Models Tier 3'!AE30=0),OR(ISBLANK('STB Models Tier 3'!$P30),'STB Models Tier 3'!$P30=0)), 'STB Models Tier 3'!AF30*$AF$2,"")</f>
        <v/>
      </c>
      <c r="AG30" s="14" t="str">
        <f>IF(AND(NOT(ISBLANK('STB Models Tier 3'!AG30)),NOT(ISBLANK(VLOOKUP($G30,'Tier 3 Allowances'!$A$2:$AB$6,26,FALSE))),'STB Models Tier 3'!AG30&lt;2), 'STB Models Tier 3'!AG30*$AG$2,"")</f>
        <v/>
      </c>
      <c r="AH30" s="14" t="str">
        <f>IF(AND(NOT(ISBLANK('STB Models Tier 3'!AH30)),NOT(ISBLANK(VLOOKUP($G30,'Tier 3 Allowances'!$A$2:$AB$6,27,FALSE))),'STB Models Tier 3'!AH30&lt;2), 'STB Models Tier 3'!AH30*$AH$2,"")</f>
        <v/>
      </c>
      <c r="AI30" s="14" t="str">
        <f>IF(AND(NOT(ISBLANK('STB Models Tier 3'!AI30)),NOT(ISBLANK(VLOOKUP($G30,'Tier 3 Allowances'!$A$2:$AB$6,28,FALSE))),'STB Models Tier 3'!AI30&lt;2), 'STB Models Tier 3'!AI30*$AI$2,"")</f>
        <v/>
      </c>
      <c r="AJ30" s="56" t="str">
        <f>IF(ISBLANK('STB Models Tier 3'!AJ30),"",'STB Models Tier 3'!AJ30)</f>
        <v/>
      </c>
      <c r="AK30" s="15" t="str">
        <f>IF(ISBLANK('STB Models Tier 3'!AK30),"",'STB Models Tier 3'!AK30)</f>
        <v/>
      </c>
      <c r="AL30" s="15" t="str">
        <f>IF(ISBLANK('STB Models Tier 3'!AL30),"",'STB Models Tier 3'!AL30)</f>
        <v/>
      </c>
      <c r="AM30" s="15" t="str">
        <f>IF(ISBLANK('STB Models Tier 3'!AM30),"",'STB Models Tier 3'!AM30)</f>
        <v/>
      </c>
      <c r="AN30" s="15" t="str">
        <f>IF(ISBLANK('STB Models Tier 3'!AN30),"",'STB Models Tier 3'!AN30)</f>
        <v/>
      </c>
      <c r="AO30" s="15" t="str">
        <f>IF(ISBLANK('STB Models Tier 3'!AO30),"",'STB Models Tier 3'!AO30)</f>
        <v/>
      </c>
      <c r="AP30" s="15" t="str">
        <f>IF(ISBLANK('STB Models Tier 3'!G30),"",IF(ISBLANK('STB Models Tier 3'!H30), 14, 7-(4-$H30)/2))</f>
        <v/>
      </c>
      <c r="AQ30" s="15" t="str">
        <f>IF(ISBLANK('STB Models Tier 3'!G30),"",IF(ISBLANK('STB Models Tier 3'!I30),10,(10-I30)))</f>
        <v/>
      </c>
      <c r="AR30" s="15" t="str">
        <f>IF(ISBLANK('STB Models Tier 3'!G30),"",IF(ISBLANK('STB Models Tier 3'!H30),0,7+(4-H30)/2))</f>
        <v/>
      </c>
      <c r="AS30" s="15" t="str">
        <f>IF(ISBLANK('STB Models Tier 3'!G30),"",'STB Models Tier 3'!I30)</f>
        <v/>
      </c>
      <c r="AT30" s="15" t="str">
        <f>IF(ISBLANK('STB Models Tier 3'!G30),"",(IF(OR(AND(NOT(ISBLANK('STB Models Tier 3'!H30)),ISBLANK('STB Models Tier 3'!AM30)),AND(NOT(ISBLANK('STB Models Tier 3'!I30)),ISBLANK('STB Models Tier 3'!AN30)),ISBLANK('STB Models Tier 3'!AL30)),"Incomplete",0.365*('STB Models Tier 3'!AK30*AP30+'STB Models Tier 3'!AL30*AQ30+'STB Models Tier 3'!AM30*AR30+'STB Models Tier 3'!AN30*AS30))))</f>
        <v/>
      </c>
      <c r="AU30" s="14" t="str">
        <f>IF(ISBLANK('STB Models Tier 3'!G30),"",VLOOKUP(G30,'Tier 3 Allowances'!$A$2:$B$6,2,FALSE)+SUM($J30:$AI30))</f>
        <v/>
      </c>
      <c r="AV30" s="56" t="str">
        <f>IF(ISBLANK('STB Models Tier 3'!G30),"",AU30+'STB Models Tier 3'!AJ30)</f>
        <v/>
      </c>
      <c r="AW30" s="56" t="str">
        <f>IF(ISBLANK('STB Models Tier 3'!AO30),"",IF('STB Models Tier 3'!AO30&gt;'Tier 3 Calculations'!AV30,"No","Yes"))</f>
        <v/>
      </c>
      <c r="AX30" s="79" t="str">
        <f>IF(ISBLANK('STB Models Tier 3'!AT30),"",'STB Models Tier 3'!AT30)</f>
        <v/>
      </c>
    </row>
    <row r="31" spans="1:50" ht="16" x14ac:dyDescent="0.2">
      <c r="A31" s="56" t="str">
        <f>IF(ISBLANK('STB Models Tier 3'!A31),"",'STB Models Tier 3'!A31)</f>
        <v/>
      </c>
      <c r="B31" s="14" t="str">
        <f>IF(ISBLANK('STB Models Tier 3'!B31),"",'STB Models Tier 3'!B31)</f>
        <v/>
      </c>
      <c r="C31" s="14" t="str">
        <f>IF(ISBLANK('STB Models Tier 3'!C31),"",'STB Models Tier 3'!C31)</f>
        <v/>
      </c>
      <c r="D31" s="14" t="str">
        <f>IF(ISBLANK('STB Models Tier 3'!D31),"",'STB Models Tier 3'!D31)</f>
        <v/>
      </c>
      <c r="E31" s="14" t="str">
        <f>IF(ISBLANK('STB Models Tier 3'!E31),"",'STB Models Tier 3'!E31)</f>
        <v/>
      </c>
      <c r="F31" s="14" t="str">
        <f>IF(ISBLANK('STB Models Tier 3'!F31),"",'STB Models Tier 3'!F31)</f>
        <v/>
      </c>
      <c r="G31" s="14" t="str">
        <f>IF(ISBLANK('STB Models Tier 3'!G31),"",'STB Models Tier 3'!G31)</f>
        <v/>
      </c>
      <c r="H31" s="14" t="str">
        <f>IF(ISBLANK('STB Models Tier 3'!H31),"",'STB Models Tier 3'!H31)</f>
        <v/>
      </c>
      <c r="I31" s="14" t="str">
        <f>IF(ISBLANK('STB Models Tier 3'!I31),"",'STB Models Tier 3'!I31)</f>
        <v/>
      </c>
      <c r="J31" s="14" t="str">
        <f>IF(AND(NOT(ISBLANK('STB Models Tier 3'!J31)),NOT(ISBLANK(VLOOKUP($G31,'Tier 3 Allowances'!$A$2:$AB$6,3,FALSE))),'STB Models Tier 3'!J31&lt;2), 'STB Models Tier 3'!J31*$J$2,"")</f>
        <v/>
      </c>
      <c r="K31" s="14" t="str">
        <f>IF(AND(NOT(ISBLANK('STB Models Tier 3'!K31)),NOT(ISBLANK(VLOOKUP($G31,'Tier 3 Allowances'!$A$2:$AB$6,4,FALSE))),'STB Models Tier 3'!K31&lt;3), 'STB Models Tier 3'!K31*$K$2,"")</f>
        <v/>
      </c>
      <c r="L31" s="14" t="str">
        <f>IF(AND(NOT(ISBLANK('STB Models Tier 3'!L31)),NOT(ISBLANK(VLOOKUP($G31,'Tier 3 Allowances'!$A$2:$AB$6,5,FALSE))),'STB Models Tier 3'!L31&lt;2), 'STB Models Tier 3'!L31*$L$2,"")</f>
        <v/>
      </c>
      <c r="M31" s="14" t="str">
        <f>IF(AND(NOT(ISBLANK('STB Models Tier 3'!M31)),NOT(ISBLANK(VLOOKUP($G31,'Tier 3 Allowances'!$A$2:$AB$6,6,FALSE))),'STB Models Tier 3'!M31&lt;3), 'STB Models Tier 3'!M31*$M$2,"")</f>
        <v/>
      </c>
      <c r="N31" s="14" t="str">
        <f>IF(AND(NOT(ISBLANK('STB Models Tier 3'!N31)),OR(ISBLANK('STB Models Tier 3'!O31),'STB Models Tier 3'!O31=0),NOT(ISBLANK(VLOOKUP($G31,'Tier 3 Allowances'!$A$2:$AB$6,7,FALSE))),'STB Models Tier 3'!N31&lt;2), 'STB Models Tier 3'!N31*$N$2,"")</f>
        <v/>
      </c>
      <c r="O31" s="14" t="str">
        <f>IF(AND(NOT(ISBLANK('STB Models Tier 3'!O31)),NOT(ISBLANK(VLOOKUP($G31,'Tier 3 Allowances'!$A$2:$AB$6,8,FALSE))),'STB Models Tier 3'!O31&lt;2), 'STB Models Tier 3'!O31*$O$2,"")</f>
        <v/>
      </c>
      <c r="P31" s="14" t="str">
        <f>IF(AND(NOT(ISBLANK('STB Models Tier 3'!P31)),NOT(ISBLANK(VLOOKUP($G31,'Tier 3 Allowances'!$A$2:$AB$6,9,FALSE))),'STB Models Tier 3'!P31&lt;7), 'STB Models Tier 3'!P31*$P$2,"")</f>
        <v/>
      </c>
      <c r="Q31" s="14" t="str">
        <f>IF(AND(NOT(ISBLANK('STB Models Tier 3'!Q31)),OR(ISBLANK('STB Models Tier 3'!T31),'STB Models Tier 3'!T31=0),NOT(ISBLANK(VLOOKUP($G31,'Tier 3 Allowances'!$A$2:$AB$6,10,FALSE))),'STB Models Tier 3'!Q31&lt;2), 'STB Models Tier 3'!Q31*$Q$2,"")</f>
        <v/>
      </c>
      <c r="R31" s="14" t="str">
        <f>IF(AND(NOT(ISBLANK('STB Models Tier 3'!R31)),NOT(ISBLANK(VLOOKUP($G31,'Tier 3 Allowances'!$A$2:$AB$6,11,FALSE))),'STB Models Tier 3'!R31&lt;2), 'STB Models Tier 3'!R31*$R$2,"")</f>
        <v/>
      </c>
      <c r="S31" s="14" t="str">
        <f>IF(AND(NOT(ISBLANK('STB Models Tier 3'!S31)),OR(ISBLANK('STB Models Tier 3'!T31),'STB Models Tier 3'!T31=0),NOT(ISBLANK(VLOOKUP($G31,'Tier 3 Allowances'!$A$2:$AB$6,12,FALSE))),'STB Models Tier 3'!S31&lt;2), 'STB Models Tier 3'!S31*$S$2,"")</f>
        <v/>
      </c>
      <c r="T31" s="14" t="str">
        <f>IF(AND(NOT(ISBLANK('STB Models Tier 3'!T31)),NOT(ISBLANK(VLOOKUP($G31,'Tier 3 Allowances'!$A$2:$AB$6,13,FALSE))),'STB Models Tier 3'!T31&lt;2), 'STB Models Tier 3'!T31*$T$2,"")</f>
        <v/>
      </c>
      <c r="U31" s="14" t="str">
        <f>IF(AND(NOT(ISBLANK('STB Models Tier 3'!U31)),NOT(ISBLANK(VLOOKUP($G31,'Tier 3 Allowances'!$A$2:$AB$6,14,FALSE))),'STB Models Tier 3'!U31&lt;2), 'STB Models Tier 3'!U31*$U$2,"")</f>
        <v/>
      </c>
      <c r="V31" s="14" t="str">
        <f>IF(AND(NOT(ISBLANK('STB Models Tier 3'!V31)),NOT(ISBLANK(VLOOKUP($G31,'Tier 3 Allowances'!$A$2:$AB$6,15,FALSE))),'STB Models Tier 3'!V31&lt;3), 'STB Models Tier 3'!V31*$V$2,"")</f>
        <v/>
      </c>
      <c r="W31" s="14" t="str">
        <f>IF(AND(NOT(ISBLANK('STB Models Tier 3'!W31)),NOT(ISBLANK(VLOOKUP($G31,'Tier 3 Allowances'!$A$2:$AB$6,16,FALSE))),'STB Models Tier 3'!W31&lt;2), 'STB Models Tier 3'!W31*$W$2,"")</f>
        <v/>
      </c>
      <c r="X31" s="14" t="str">
        <f>IF(AND(NOT(ISBLANK('STB Models Tier 3'!X31)),NOT(ISBLANK(VLOOKUP($G31,'Tier 3 Allowances'!$A$2:$AB$6,17,FALSE))),'STB Models Tier 3'!X31&lt;6), 'STB Models Tier 3'!X31*$X$2,"")</f>
        <v/>
      </c>
      <c r="Y31" s="14" t="str">
        <f>IF(AND(NOT(ISBLANK('STB Models Tier 3'!Y31)),NOT(ISBLANK(VLOOKUP($G31,'Tier 3 Allowances'!$A$2:$AB$6,18,FALSE))),'STB Models Tier 3'!Y31&lt;3), 'STB Models Tier 3'!Y31*$Y$2,"")</f>
        <v/>
      </c>
      <c r="Z31" s="14" t="str">
        <f>IF(AND(NOT(ISBLANK('STB Models Tier 3'!Z31)),NOT(ISBLANK(VLOOKUP($G31,'Tier 3 Allowances'!$A$2:$AB$6,19,FALSE))),'STB Models Tier 3'!Z31&lt;3), 'STB Models Tier 3'!Z31*$Z$2,"")</f>
        <v/>
      </c>
      <c r="AA31" s="14" t="str">
        <f>IF(AND(NOT(ISBLANK('STB Models Tier 3'!AA31)),NOT(ISBLANK(VLOOKUP($G31,'Tier 3 Allowances'!$A$2:$AB$6,20,FALSE))),'STB Models Tier 3'!AA31&lt;11), 'STB Models Tier 3'!AA31*$AA$2,"")</f>
        <v/>
      </c>
      <c r="AB31" s="14" t="str">
        <f>IF(AND(NOT(ISBLANK('STB Models Tier 3'!AB31)),NOT(ISBLANK(VLOOKUP($G31,'Tier 3 Allowances'!$A$2:$AB$6,21,FALSE))),'STB Models Tier 3'!AB31&lt;3), 'STB Models Tier 3'!AB31*$AB$2,"")</f>
        <v/>
      </c>
      <c r="AC31" s="14" t="str">
        <f>IF(AND(NOT(ISBLANK('STB Models Tier 3'!AC31)),NOT(ISBLANK(VLOOKUP($G31,'Tier 3 Allowances'!$A$2:$AB$6,22,FALSE))),'STB Models Tier 3'!AC31&lt;3), 'STB Models Tier 3'!AC31*$AC$2,"")</f>
        <v/>
      </c>
      <c r="AD31" s="14" t="str">
        <f>IF(AND(NOT(ISBLANK('STB Models Tier 3'!AD31)),NOT(ISBLANK(VLOOKUP($G31,'Tier 3 Allowances'!$A$2:$AB$6,23,FALSE))),'STB Models Tier 3'!AD31&lt;11), 'STB Models Tier 3'!AD31*$AD$2,"")</f>
        <v/>
      </c>
      <c r="AE31" s="14" t="str">
        <f>IF(AND(NOT(ISBLANK('STB Models Tier 3'!AE31)),NOT(ISBLANK(VLOOKUP($G31,'Tier 3 Allowances'!$A$2:$AB$6,24,FALSE))),'STB Models Tier 3'!AE31&lt;2), 'STB Models Tier 3'!AE31*$AE$2,"")</f>
        <v/>
      </c>
      <c r="AF31" s="14" t="str">
        <f>IF(AND(NOT(ISBLANK('STB Models Tier 3'!AF31)),NOT(ISBLANK(VLOOKUP($G31,'Tier 3 Allowances'!$A$2:$AB$6,25,FALSE))),'STB Models Tier 3'!AF31&lt;2,OR(ISBLANK('STB Models Tier 3'!AE31),'STB Models Tier 3'!AE31=0),OR(ISBLANK('STB Models Tier 3'!$P31),'STB Models Tier 3'!$P31=0)), 'STB Models Tier 3'!AF31*$AF$2,"")</f>
        <v/>
      </c>
      <c r="AG31" s="14" t="str">
        <f>IF(AND(NOT(ISBLANK('STB Models Tier 3'!AG31)),NOT(ISBLANK(VLOOKUP($G31,'Tier 3 Allowances'!$A$2:$AB$6,26,FALSE))),'STB Models Tier 3'!AG31&lt;2), 'STB Models Tier 3'!AG31*$AG$2,"")</f>
        <v/>
      </c>
      <c r="AH31" s="14" t="str">
        <f>IF(AND(NOT(ISBLANK('STB Models Tier 3'!AH31)),NOT(ISBLANK(VLOOKUP($G31,'Tier 3 Allowances'!$A$2:$AB$6,27,FALSE))),'STB Models Tier 3'!AH31&lt;2), 'STB Models Tier 3'!AH31*$AH$2,"")</f>
        <v/>
      </c>
      <c r="AI31" s="14" t="str">
        <f>IF(AND(NOT(ISBLANK('STB Models Tier 3'!AI31)),NOT(ISBLANK(VLOOKUP($G31,'Tier 3 Allowances'!$A$2:$AB$6,28,FALSE))),'STB Models Tier 3'!AI31&lt;2), 'STB Models Tier 3'!AI31*$AI$2,"")</f>
        <v/>
      </c>
      <c r="AJ31" s="56" t="str">
        <f>IF(ISBLANK('STB Models Tier 3'!AJ31),"",'STB Models Tier 3'!AJ31)</f>
        <v/>
      </c>
      <c r="AK31" s="15" t="str">
        <f>IF(ISBLANK('STB Models Tier 3'!AK31),"",'STB Models Tier 3'!AK31)</f>
        <v/>
      </c>
      <c r="AL31" s="15" t="str">
        <f>IF(ISBLANK('STB Models Tier 3'!AL31),"",'STB Models Tier 3'!AL31)</f>
        <v/>
      </c>
      <c r="AM31" s="15" t="str">
        <f>IF(ISBLANK('STB Models Tier 3'!AM31),"",'STB Models Tier 3'!AM31)</f>
        <v/>
      </c>
      <c r="AN31" s="15" t="str">
        <f>IF(ISBLANK('STB Models Tier 3'!AN31),"",'STB Models Tier 3'!AN31)</f>
        <v/>
      </c>
      <c r="AO31" s="15" t="str">
        <f>IF(ISBLANK('STB Models Tier 3'!AO31),"",'STB Models Tier 3'!AO31)</f>
        <v/>
      </c>
      <c r="AP31" s="15" t="str">
        <f>IF(ISBLANK('STB Models Tier 3'!G31),"",IF(ISBLANK('STB Models Tier 3'!H31), 14, 7-(4-$H31)/2))</f>
        <v/>
      </c>
      <c r="AQ31" s="15" t="str">
        <f>IF(ISBLANK('STB Models Tier 3'!G31),"",IF(ISBLANK('STB Models Tier 3'!I31),10,(10-I31)))</f>
        <v/>
      </c>
      <c r="AR31" s="15" t="str">
        <f>IF(ISBLANK('STB Models Tier 3'!G31),"",IF(ISBLANK('STB Models Tier 3'!H31),0,7+(4-H31)/2))</f>
        <v/>
      </c>
      <c r="AS31" s="15" t="str">
        <f>IF(ISBLANK('STB Models Tier 3'!G31),"",'STB Models Tier 3'!I31)</f>
        <v/>
      </c>
      <c r="AT31" s="15" t="str">
        <f>IF(ISBLANK('STB Models Tier 3'!G31),"",(IF(OR(AND(NOT(ISBLANK('STB Models Tier 3'!H31)),ISBLANK('STB Models Tier 3'!AM31)),AND(NOT(ISBLANK('STB Models Tier 3'!I31)),ISBLANK('STB Models Tier 3'!AN31)),ISBLANK('STB Models Tier 3'!AL31)),"Incomplete",0.365*('STB Models Tier 3'!AK31*AP31+'STB Models Tier 3'!AL31*AQ31+'STB Models Tier 3'!AM31*AR31+'STB Models Tier 3'!AN31*AS31))))</f>
        <v/>
      </c>
      <c r="AU31" s="14" t="str">
        <f>IF(ISBLANK('STB Models Tier 3'!G31),"",VLOOKUP(G31,'Tier 3 Allowances'!$A$2:$B$6,2,FALSE)+SUM($J31:$AI31))</f>
        <v/>
      </c>
      <c r="AV31" s="56" t="str">
        <f>IF(ISBLANK('STB Models Tier 3'!G31),"",AU31+'STB Models Tier 3'!AJ31)</f>
        <v/>
      </c>
      <c r="AW31" s="56" t="str">
        <f>IF(ISBLANK('STB Models Tier 3'!AO31),"",IF('STB Models Tier 3'!AO31&gt;'Tier 3 Calculations'!AV31,"No","Yes"))</f>
        <v/>
      </c>
      <c r="AX31" s="79" t="str">
        <f>IF(ISBLANK('STB Models Tier 3'!AT31),"",'STB Models Tier 3'!AT31)</f>
        <v/>
      </c>
    </row>
    <row r="32" spans="1:50" ht="16" x14ac:dyDescent="0.2">
      <c r="A32" s="56" t="str">
        <f>IF(ISBLANK('STB Models Tier 3'!A32),"",'STB Models Tier 3'!A32)</f>
        <v/>
      </c>
      <c r="B32" s="14" t="str">
        <f>IF(ISBLANK('STB Models Tier 3'!B32),"",'STB Models Tier 3'!B32)</f>
        <v/>
      </c>
      <c r="C32" s="14" t="str">
        <f>IF(ISBLANK('STB Models Tier 3'!C32),"",'STB Models Tier 3'!C32)</f>
        <v/>
      </c>
      <c r="D32" s="14" t="str">
        <f>IF(ISBLANK('STB Models Tier 3'!D32),"",'STB Models Tier 3'!D32)</f>
        <v/>
      </c>
      <c r="E32" s="14" t="str">
        <f>IF(ISBLANK('STB Models Tier 3'!E32),"",'STB Models Tier 3'!E32)</f>
        <v/>
      </c>
      <c r="F32" s="14" t="str">
        <f>IF(ISBLANK('STB Models Tier 3'!F32),"",'STB Models Tier 3'!F32)</f>
        <v/>
      </c>
      <c r="G32" s="14" t="str">
        <f>IF(ISBLANK('STB Models Tier 3'!G32),"",'STB Models Tier 3'!G32)</f>
        <v/>
      </c>
      <c r="H32" s="14" t="str">
        <f>IF(ISBLANK('STB Models Tier 3'!H32),"",'STB Models Tier 3'!H32)</f>
        <v/>
      </c>
      <c r="I32" s="14" t="str">
        <f>IF(ISBLANK('STB Models Tier 3'!I32),"",'STB Models Tier 3'!I32)</f>
        <v/>
      </c>
      <c r="J32" s="14" t="str">
        <f>IF(AND(NOT(ISBLANK('STB Models Tier 3'!J32)),NOT(ISBLANK(VLOOKUP($G32,'Tier 3 Allowances'!$A$2:$AB$6,3,FALSE))),'STB Models Tier 3'!J32&lt;2), 'STB Models Tier 3'!J32*$J$2,"")</f>
        <v/>
      </c>
      <c r="K32" s="14" t="str">
        <f>IF(AND(NOT(ISBLANK('STB Models Tier 3'!K32)),NOT(ISBLANK(VLOOKUP($G32,'Tier 3 Allowances'!$A$2:$AB$6,4,FALSE))),'STB Models Tier 3'!K32&lt;3), 'STB Models Tier 3'!K32*$K$2,"")</f>
        <v/>
      </c>
      <c r="L32" s="14" t="str">
        <f>IF(AND(NOT(ISBLANK('STB Models Tier 3'!L32)),NOT(ISBLANK(VLOOKUP($G32,'Tier 3 Allowances'!$A$2:$AB$6,5,FALSE))),'STB Models Tier 3'!L32&lt;2), 'STB Models Tier 3'!L32*$L$2,"")</f>
        <v/>
      </c>
      <c r="M32" s="14" t="str">
        <f>IF(AND(NOT(ISBLANK('STB Models Tier 3'!M32)),NOT(ISBLANK(VLOOKUP($G32,'Tier 3 Allowances'!$A$2:$AB$6,6,FALSE))),'STB Models Tier 3'!M32&lt;3), 'STB Models Tier 3'!M32*$M$2,"")</f>
        <v/>
      </c>
      <c r="N32" s="14" t="str">
        <f>IF(AND(NOT(ISBLANK('STB Models Tier 3'!N32)),OR(ISBLANK('STB Models Tier 3'!O32),'STB Models Tier 3'!O32=0),NOT(ISBLANK(VLOOKUP($G32,'Tier 3 Allowances'!$A$2:$AB$6,7,FALSE))),'STB Models Tier 3'!N32&lt;2), 'STB Models Tier 3'!N32*$N$2,"")</f>
        <v/>
      </c>
      <c r="O32" s="14" t="str">
        <f>IF(AND(NOT(ISBLANK('STB Models Tier 3'!O32)),NOT(ISBLANK(VLOOKUP($G32,'Tier 3 Allowances'!$A$2:$AB$6,8,FALSE))),'STB Models Tier 3'!O32&lt;2), 'STB Models Tier 3'!O32*$O$2,"")</f>
        <v/>
      </c>
      <c r="P32" s="14" t="str">
        <f>IF(AND(NOT(ISBLANK('STB Models Tier 3'!P32)),NOT(ISBLANK(VLOOKUP($G32,'Tier 3 Allowances'!$A$2:$AB$6,9,FALSE))),'STB Models Tier 3'!P32&lt;7), 'STB Models Tier 3'!P32*$P$2,"")</f>
        <v/>
      </c>
      <c r="Q32" s="14" t="str">
        <f>IF(AND(NOT(ISBLANK('STB Models Tier 3'!Q32)),OR(ISBLANK('STB Models Tier 3'!T32),'STB Models Tier 3'!T32=0),NOT(ISBLANK(VLOOKUP($G32,'Tier 3 Allowances'!$A$2:$AB$6,10,FALSE))),'STB Models Tier 3'!Q32&lt;2), 'STB Models Tier 3'!Q32*$Q$2,"")</f>
        <v/>
      </c>
      <c r="R32" s="14" t="str">
        <f>IF(AND(NOT(ISBLANK('STB Models Tier 3'!R32)),NOT(ISBLANK(VLOOKUP($G32,'Tier 3 Allowances'!$A$2:$AB$6,11,FALSE))),'STB Models Tier 3'!R32&lt;2), 'STB Models Tier 3'!R32*$R$2,"")</f>
        <v/>
      </c>
      <c r="S32" s="14" t="str">
        <f>IF(AND(NOT(ISBLANK('STB Models Tier 3'!S32)),OR(ISBLANK('STB Models Tier 3'!T32),'STB Models Tier 3'!T32=0),NOT(ISBLANK(VLOOKUP($G32,'Tier 3 Allowances'!$A$2:$AB$6,12,FALSE))),'STB Models Tier 3'!S32&lt;2), 'STB Models Tier 3'!S32*$S$2,"")</f>
        <v/>
      </c>
      <c r="T32" s="14" t="str">
        <f>IF(AND(NOT(ISBLANK('STB Models Tier 3'!T32)),NOT(ISBLANK(VLOOKUP($G32,'Tier 3 Allowances'!$A$2:$AB$6,13,FALSE))),'STB Models Tier 3'!T32&lt;2), 'STB Models Tier 3'!T32*$T$2,"")</f>
        <v/>
      </c>
      <c r="U32" s="14" t="str">
        <f>IF(AND(NOT(ISBLANK('STB Models Tier 3'!U32)),NOT(ISBLANK(VLOOKUP($G32,'Tier 3 Allowances'!$A$2:$AB$6,14,FALSE))),'STB Models Tier 3'!U32&lt;2), 'STB Models Tier 3'!U32*$U$2,"")</f>
        <v/>
      </c>
      <c r="V32" s="14" t="str">
        <f>IF(AND(NOT(ISBLANK('STB Models Tier 3'!V32)),NOT(ISBLANK(VLOOKUP($G32,'Tier 3 Allowances'!$A$2:$AB$6,15,FALSE))),'STB Models Tier 3'!V32&lt;3), 'STB Models Tier 3'!V32*$V$2,"")</f>
        <v/>
      </c>
      <c r="W32" s="14" t="str">
        <f>IF(AND(NOT(ISBLANK('STB Models Tier 3'!W32)),NOT(ISBLANK(VLOOKUP($G32,'Tier 3 Allowances'!$A$2:$AB$6,16,FALSE))),'STB Models Tier 3'!W32&lt;2), 'STB Models Tier 3'!W32*$W$2,"")</f>
        <v/>
      </c>
      <c r="X32" s="14" t="str">
        <f>IF(AND(NOT(ISBLANK('STB Models Tier 3'!X32)),NOT(ISBLANK(VLOOKUP($G32,'Tier 3 Allowances'!$A$2:$AB$6,17,FALSE))),'STB Models Tier 3'!X32&lt;6), 'STB Models Tier 3'!X32*$X$2,"")</f>
        <v/>
      </c>
      <c r="Y32" s="14" t="str">
        <f>IF(AND(NOT(ISBLANK('STB Models Tier 3'!Y32)),NOT(ISBLANK(VLOOKUP($G32,'Tier 3 Allowances'!$A$2:$AB$6,18,FALSE))),'STB Models Tier 3'!Y32&lt;3), 'STB Models Tier 3'!Y32*$Y$2,"")</f>
        <v/>
      </c>
      <c r="Z32" s="14" t="str">
        <f>IF(AND(NOT(ISBLANK('STB Models Tier 3'!Z32)),NOT(ISBLANK(VLOOKUP($G32,'Tier 3 Allowances'!$A$2:$AB$6,19,FALSE))),'STB Models Tier 3'!Z32&lt;3), 'STB Models Tier 3'!Z32*$Z$2,"")</f>
        <v/>
      </c>
      <c r="AA32" s="14" t="str">
        <f>IF(AND(NOT(ISBLANK('STB Models Tier 3'!AA32)),NOT(ISBLANK(VLOOKUP($G32,'Tier 3 Allowances'!$A$2:$AB$6,20,FALSE))),'STB Models Tier 3'!AA32&lt;11), 'STB Models Tier 3'!AA32*$AA$2,"")</f>
        <v/>
      </c>
      <c r="AB32" s="14" t="str">
        <f>IF(AND(NOT(ISBLANK('STB Models Tier 3'!AB32)),NOT(ISBLANK(VLOOKUP($G32,'Tier 3 Allowances'!$A$2:$AB$6,21,FALSE))),'STB Models Tier 3'!AB32&lt;3), 'STB Models Tier 3'!AB32*$AB$2,"")</f>
        <v/>
      </c>
      <c r="AC32" s="14" t="str">
        <f>IF(AND(NOT(ISBLANK('STB Models Tier 3'!AC32)),NOT(ISBLANK(VLOOKUP($G32,'Tier 3 Allowances'!$A$2:$AB$6,22,FALSE))),'STB Models Tier 3'!AC32&lt;3), 'STB Models Tier 3'!AC32*$AC$2,"")</f>
        <v/>
      </c>
      <c r="AD32" s="14" t="str">
        <f>IF(AND(NOT(ISBLANK('STB Models Tier 3'!AD32)),NOT(ISBLANK(VLOOKUP($G32,'Tier 3 Allowances'!$A$2:$AB$6,23,FALSE))),'STB Models Tier 3'!AD32&lt;11), 'STB Models Tier 3'!AD32*$AD$2,"")</f>
        <v/>
      </c>
      <c r="AE32" s="14" t="str">
        <f>IF(AND(NOT(ISBLANK('STB Models Tier 3'!AE32)),NOT(ISBLANK(VLOOKUP($G32,'Tier 3 Allowances'!$A$2:$AB$6,24,FALSE))),'STB Models Tier 3'!AE32&lt;2), 'STB Models Tier 3'!AE32*$AE$2,"")</f>
        <v/>
      </c>
      <c r="AF32" s="14" t="str">
        <f>IF(AND(NOT(ISBLANK('STB Models Tier 3'!AF32)),NOT(ISBLANK(VLOOKUP($G32,'Tier 3 Allowances'!$A$2:$AB$6,25,FALSE))),'STB Models Tier 3'!AF32&lt;2,OR(ISBLANK('STB Models Tier 3'!AE32),'STB Models Tier 3'!AE32=0),OR(ISBLANK('STB Models Tier 3'!$P32),'STB Models Tier 3'!$P32=0)), 'STB Models Tier 3'!AF32*$AF$2,"")</f>
        <v/>
      </c>
      <c r="AG32" s="14" t="str">
        <f>IF(AND(NOT(ISBLANK('STB Models Tier 3'!AG32)),NOT(ISBLANK(VLOOKUP($G32,'Tier 3 Allowances'!$A$2:$AB$6,26,FALSE))),'STB Models Tier 3'!AG32&lt;2), 'STB Models Tier 3'!AG32*$AG$2,"")</f>
        <v/>
      </c>
      <c r="AH32" s="14" t="str">
        <f>IF(AND(NOT(ISBLANK('STB Models Tier 3'!AH32)),NOT(ISBLANK(VLOOKUP($G32,'Tier 3 Allowances'!$A$2:$AB$6,27,FALSE))),'STB Models Tier 3'!AH32&lt;2), 'STB Models Tier 3'!AH32*$AH$2,"")</f>
        <v/>
      </c>
      <c r="AI32" s="14" t="str">
        <f>IF(AND(NOT(ISBLANK('STB Models Tier 3'!AI32)),NOT(ISBLANK(VLOOKUP($G32,'Tier 3 Allowances'!$A$2:$AB$6,28,FALSE))),'STB Models Tier 3'!AI32&lt;2), 'STB Models Tier 3'!AI32*$AI$2,"")</f>
        <v/>
      </c>
      <c r="AJ32" s="56" t="str">
        <f>IF(ISBLANK('STB Models Tier 3'!AJ32),"",'STB Models Tier 3'!AJ32)</f>
        <v/>
      </c>
      <c r="AK32" s="15" t="str">
        <f>IF(ISBLANK('STB Models Tier 3'!AK32),"",'STB Models Tier 3'!AK32)</f>
        <v/>
      </c>
      <c r="AL32" s="15" t="str">
        <f>IF(ISBLANK('STB Models Tier 3'!AL32),"",'STB Models Tier 3'!AL32)</f>
        <v/>
      </c>
      <c r="AM32" s="15" t="str">
        <f>IF(ISBLANK('STB Models Tier 3'!AM32),"",'STB Models Tier 3'!AM32)</f>
        <v/>
      </c>
      <c r="AN32" s="15" t="str">
        <f>IF(ISBLANK('STB Models Tier 3'!AN32),"",'STB Models Tier 3'!AN32)</f>
        <v/>
      </c>
      <c r="AO32" s="15" t="str">
        <f>IF(ISBLANK('STB Models Tier 3'!AO32),"",'STB Models Tier 3'!AO32)</f>
        <v/>
      </c>
      <c r="AP32" s="15" t="str">
        <f>IF(ISBLANK('STB Models Tier 3'!G32),"",IF(ISBLANK('STB Models Tier 3'!H32), 14, 7-(4-$H32)/2))</f>
        <v/>
      </c>
      <c r="AQ32" s="15" t="str">
        <f>IF(ISBLANK('STB Models Tier 3'!G32),"",IF(ISBLANK('STB Models Tier 3'!I32),10,(10-I32)))</f>
        <v/>
      </c>
      <c r="AR32" s="15" t="str">
        <f>IF(ISBLANK('STB Models Tier 3'!G32),"",IF(ISBLANK('STB Models Tier 3'!H32),0,7+(4-H32)/2))</f>
        <v/>
      </c>
      <c r="AS32" s="15" t="str">
        <f>IF(ISBLANK('STB Models Tier 3'!G32),"",'STB Models Tier 3'!I32)</f>
        <v/>
      </c>
      <c r="AT32" s="15" t="str">
        <f>IF(ISBLANK('STB Models Tier 3'!G32),"",(IF(OR(AND(NOT(ISBLANK('STB Models Tier 3'!H32)),ISBLANK('STB Models Tier 3'!AM32)),AND(NOT(ISBLANK('STB Models Tier 3'!I32)),ISBLANK('STB Models Tier 3'!AN32)),ISBLANK('STB Models Tier 3'!AL32)),"Incomplete",0.365*('STB Models Tier 3'!AK32*AP32+'STB Models Tier 3'!AL32*AQ32+'STB Models Tier 3'!AM32*AR32+'STB Models Tier 3'!AN32*AS32))))</f>
        <v/>
      </c>
      <c r="AU32" s="14" t="str">
        <f>IF(ISBLANK('STB Models Tier 3'!G32),"",VLOOKUP(G32,'Tier 3 Allowances'!$A$2:$B$6,2,FALSE)+SUM($J32:$AI32))</f>
        <v/>
      </c>
      <c r="AV32" s="56" t="str">
        <f>IF(ISBLANK('STB Models Tier 3'!G32),"",AU32+'STB Models Tier 3'!AJ32)</f>
        <v/>
      </c>
      <c r="AW32" s="56" t="str">
        <f>IF(ISBLANK('STB Models Tier 3'!AO32),"",IF('STB Models Tier 3'!AO32&gt;'Tier 3 Calculations'!AV32,"No","Yes"))</f>
        <v/>
      </c>
      <c r="AX32" s="79" t="str">
        <f>IF(ISBLANK('STB Models Tier 3'!AT32),"",'STB Models Tier 3'!AT32)</f>
        <v/>
      </c>
    </row>
    <row r="33" spans="1:50" ht="16" x14ac:dyDescent="0.2">
      <c r="A33" s="56" t="str">
        <f>IF(ISBLANK('STB Models Tier 3'!A33),"",'STB Models Tier 3'!A33)</f>
        <v/>
      </c>
      <c r="B33" s="14" t="str">
        <f>IF(ISBLANK('STB Models Tier 3'!B33),"",'STB Models Tier 3'!B33)</f>
        <v/>
      </c>
      <c r="C33" s="14" t="str">
        <f>IF(ISBLANK('STB Models Tier 3'!C33),"",'STB Models Tier 3'!C33)</f>
        <v/>
      </c>
      <c r="D33" s="14" t="str">
        <f>IF(ISBLANK('STB Models Tier 3'!D33),"",'STB Models Tier 3'!D33)</f>
        <v/>
      </c>
      <c r="E33" s="14" t="str">
        <f>IF(ISBLANK('STB Models Tier 3'!E33),"",'STB Models Tier 3'!E33)</f>
        <v/>
      </c>
      <c r="F33" s="14" t="str">
        <f>IF(ISBLANK('STB Models Tier 3'!F33),"",'STB Models Tier 3'!F33)</f>
        <v/>
      </c>
      <c r="G33" s="14" t="str">
        <f>IF(ISBLANK('STB Models Tier 3'!G33),"",'STB Models Tier 3'!G33)</f>
        <v/>
      </c>
      <c r="H33" s="14" t="str">
        <f>IF(ISBLANK('STB Models Tier 3'!H33),"",'STB Models Tier 3'!H33)</f>
        <v/>
      </c>
      <c r="I33" s="14" t="str">
        <f>IF(ISBLANK('STB Models Tier 3'!I33),"",'STB Models Tier 3'!I33)</f>
        <v/>
      </c>
      <c r="J33" s="14" t="str">
        <f>IF(AND(NOT(ISBLANK('STB Models Tier 3'!J33)),NOT(ISBLANK(VLOOKUP($G33,'Tier 3 Allowances'!$A$2:$AB$6,3,FALSE))),'STB Models Tier 3'!J33&lt;2), 'STB Models Tier 3'!J33*$J$2,"")</f>
        <v/>
      </c>
      <c r="K33" s="14" t="str">
        <f>IF(AND(NOT(ISBLANK('STB Models Tier 3'!K33)),NOT(ISBLANK(VLOOKUP($G33,'Tier 3 Allowances'!$A$2:$AB$6,4,FALSE))),'STB Models Tier 3'!K33&lt;3), 'STB Models Tier 3'!K33*$K$2,"")</f>
        <v/>
      </c>
      <c r="L33" s="14" t="str">
        <f>IF(AND(NOT(ISBLANK('STB Models Tier 3'!L33)),NOT(ISBLANK(VLOOKUP($G33,'Tier 3 Allowances'!$A$2:$AB$6,5,FALSE))),'STB Models Tier 3'!L33&lt;2), 'STB Models Tier 3'!L33*$L$2,"")</f>
        <v/>
      </c>
      <c r="M33" s="14" t="str">
        <f>IF(AND(NOT(ISBLANK('STB Models Tier 3'!M33)),NOT(ISBLANK(VLOOKUP($G33,'Tier 3 Allowances'!$A$2:$AB$6,6,FALSE))),'STB Models Tier 3'!M33&lt;3), 'STB Models Tier 3'!M33*$M$2,"")</f>
        <v/>
      </c>
      <c r="N33" s="14" t="str">
        <f>IF(AND(NOT(ISBLANK('STB Models Tier 3'!N33)),OR(ISBLANK('STB Models Tier 3'!O33),'STB Models Tier 3'!O33=0),NOT(ISBLANK(VLOOKUP($G33,'Tier 3 Allowances'!$A$2:$AB$6,7,FALSE))),'STB Models Tier 3'!N33&lt;2), 'STB Models Tier 3'!N33*$N$2,"")</f>
        <v/>
      </c>
      <c r="O33" s="14" t="str">
        <f>IF(AND(NOT(ISBLANK('STB Models Tier 3'!O33)),NOT(ISBLANK(VLOOKUP($G33,'Tier 3 Allowances'!$A$2:$AB$6,8,FALSE))),'STB Models Tier 3'!O33&lt;2), 'STB Models Tier 3'!O33*$O$2,"")</f>
        <v/>
      </c>
      <c r="P33" s="14" t="str">
        <f>IF(AND(NOT(ISBLANK('STB Models Tier 3'!P33)),NOT(ISBLANK(VLOOKUP($G33,'Tier 3 Allowances'!$A$2:$AB$6,9,FALSE))),'STB Models Tier 3'!P33&lt;7), 'STB Models Tier 3'!P33*$P$2,"")</f>
        <v/>
      </c>
      <c r="Q33" s="14" t="str">
        <f>IF(AND(NOT(ISBLANK('STB Models Tier 3'!Q33)),OR(ISBLANK('STB Models Tier 3'!T33),'STB Models Tier 3'!T33=0),NOT(ISBLANK(VLOOKUP($G33,'Tier 3 Allowances'!$A$2:$AB$6,10,FALSE))),'STB Models Tier 3'!Q33&lt;2), 'STB Models Tier 3'!Q33*$Q$2,"")</f>
        <v/>
      </c>
      <c r="R33" s="14" t="str">
        <f>IF(AND(NOT(ISBLANK('STB Models Tier 3'!R33)),NOT(ISBLANK(VLOOKUP($G33,'Tier 3 Allowances'!$A$2:$AB$6,11,FALSE))),'STB Models Tier 3'!R33&lt;2), 'STB Models Tier 3'!R33*$R$2,"")</f>
        <v/>
      </c>
      <c r="S33" s="14" t="str">
        <f>IF(AND(NOT(ISBLANK('STB Models Tier 3'!S33)),OR(ISBLANK('STB Models Tier 3'!T33),'STB Models Tier 3'!T33=0),NOT(ISBLANK(VLOOKUP($G33,'Tier 3 Allowances'!$A$2:$AB$6,12,FALSE))),'STB Models Tier 3'!S33&lt;2), 'STB Models Tier 3'!S33*$S$2,"")</f>
        <v/>
      </c>
      <c r="T33" s="14" t="str">
        <f>IF(AND(NOT(ISBLANK('STB Models Tier 3'!T33)),NOT(ISBLANK(VLOOKUP($G33,'Tier 3 Allowances'!$A$2:$AB$6,13,FALSE))),'STB Models Tier 3'!T33&lt;2), 'STB Models Tier 3'!T33*$T$2,"")</f>
        <v/>
      </c>
      <c r="U33" s="14" t="str">
        <f>IF(AND(NOT(ISBLANK('STB Models Tier 3'!U33)),NOT(ISBLANK(VLOOKUP($G33,'Tier 3 Allowances'!$A$2:$AB$6,14,FALSE))),'STB Models Tier 3'!U33&lt;2), 'STB Models Tier 3'!U33*$U$2,"")</f>
        <v/>
      </c>
      <c r="V33" s="14" t="str">
        <f>IF(AND(NOT(ISBLANK('STB Models Tier 3'!V33)),NOT(ISBLANK(VLOOKUP($G33,'Tier 3 Allowances'!$A$2:$AB$6,15,FALSE))),'STB Models Tier 3'!V33&lt;3), 'STB Models Tier 3'!V33*$V$2,"")</f>
        <v/>
      </c>
      <c r="W33" s="14" t="str">
        <f>IF(AND(NOT(ISBLANK('STB Models Tier 3'!W33)),NOT(ISBLANK(VLOOKUP($G33,'Tier 3 Allowances'!$A$2:$AB$6,16,FALSE))),'STB Models Tier 3'!W33&lt;2), 'STB Models Tier 3'!W33*$W$2,"")</f>
        <v/>
      </c>
      <c r="X33" s="14" t="str">
        <f>IF(AND(NOT(ISBLANK('STB Models Tier 3'!X33)),NOT(ISBLANK(VLOOKUP($G33,'Tier 3 Allowances'!$A$2:$AB$6,17,FALSE))),'STB Models Tier 3'!X33&lt;6), 'STB Models Tier 3'!X33*$X$2,"")</f>
        <v/>
      </c>
      <c r="Y33" s="14" t="str">
        <f>IF(AND(NOT(ISBLANK('STB Models Tier 3'!Y33)),NOT(ISBLANK(VLOOKUP($G33,'Tier 3 Allowances'!$A$2:$AB$6,18,FALSE))),'STB Models Tier 3'!Y33&lt;3), 'STB Models Tier 3'!Y33*$Y$2,"")</f>
        <v/>
      </c>
      <c r="Z33" s="14" t="str">
        <f>IF(AND(NOT(ISBLANK('STB Models Tier 3'!Z33)),NOT(ISBLANK(VLOOKUP($G33,'Tier 3 Allowances'!$A$2:$AB$6,19,FALSE))),'STB Models Tier 3'!Z33&lt;3), 'STB Models Tier 3'!Z33*$Z$2,"")</f>
        <v/>
      </c>
      <c r="AA33" s="14" t="str">
        <f>IF(AND(NOT(ISBLANK('STB Models Tier 3'!AA33)),NOT(ISBLANK(VLOOKUP($G33,'Tier 3 Allowances'!$A$2:$AB$6,20,FALSE))),'STB Models Tier 3'!AA33&lt;11), 'STB Models Tier 3'!AA33*$AA$2,"")</f>
        <v/>
      </c>
      <c r="AB33" s="14" t="str">
        <f>IF(AND(NOT(ISBLANK('STB Models Tier 3'!AB33)),NOT(ISBLANK(VLOOKUP($G33,'Tier 3 Allowances'!$A$2:$AB$6,21,FALSE))),'STB Models Tier 3'!AB33&lt;3), 'STB Models Tier 3'!AB33*$AB$2,"")</f>
        <v/>
      </c>
      <c r="AC33" s="14" t="str">
        <f>IF(AND(NOT(ISBLANK('STB Models Tier 3'!AC33)),NOT(ISBLANK(VLOOKUP($G33,'Tier 3 Allowances'!$A$2:$AB$6,22,FALSE))),'STB Models Tier 3'!AC33&lt;3), 'STB Models Tier 3'!AC33*$AC$2,"")</f>
        <v/>
      </c>
      <c r="AD33" s="14" t="str">
        <f>IF(AND(NOT(ISBLANK('STB Models Tier 3'!AD33)),NOT(ISBLANK(VLOOKUP($G33,'Tier 3 Allowances'!$A$2:$AB$6,23,FALSE))),'STB Models Tier 3'!AD33&lt;11), 'STB Models Tier 3'!AD33*$AD$2,"")</f>
        <v/>
      </c>
      <c r="AE33" s="14" t="str">
        <f>IF(AND(NOT(ISBLANK('STB Models Tier 3'!AE33)),NOT(ISBLANK(VLOOKUP($G33,'Tier 3 Allowances'!$A$2:$AB$6,24,FALSE))),'STB Models Tier 3'!AE33&lt;2), 'STB Models Tier 3'!AE33*$AE$2,"")</f>
        <v/>
      </c>
      <c r="AF33" s="14" t="str">
        <f>IF(AND(NOT(ISBLANK('STB Models Tier 3'!AF33)),NOT(ISBLANK(VLOOKUP($G33,'Tier 3 Allowances'!$A$2:$AB$6,25,FALSE))),'STB Models Tier 3'!AF33&lt;2,OR(ISBLANK('STB Models Tier 3'!AE33),'STB Models Tier 3'!AE33=0),OR(ISBLANK('STB Models Tier 3'!$P33),'STB Models Tier 3'!$P33=0)), 'STB Models Tier 3'!AF33*$AF$2,"")</f>
        <v/>
      </c>
      <c r="AG33" s="14" t="str">
        <f>IF(AND(NOT(ISBLANK('STB Models Tier 3'!AG33)),NOT(ISBLANK(VLOOKUP($G33,'Tier 3 Allowances'!$A$2:$AB$6,26,FALSE))),'STB Models Tier 3'!AG33&lt;2), 'STB Models Tier 3'!AG33*$AG$2,"")</f>
        <v/>
      </c>
      <c r="AH33" s="14" t="str">
        <f>IF(AND(NOT(ISBLANK('STB Models Tier 3'!AH33)),NOT(ISBLANK(VLOOKUP($G33,'Tier 3 Allowances'!$A$2:$AB$6,27,FALSE))),'STB Models Tier 3'!AH33&lt;2), 'STB Models Tier 3'!AH33*$AH$2,"")</f>
        <v/>
      </c>
      <c r="AI33" s="14" t="str">
        <f>IF(AND(NOT(ISBLANK('STB Models Tier 3'!AI33)),NOT(ISBLANK(VLOOKUP($G33,'Tier 3 Allowances'!$A$2:$AB$6,28,FALSE))),'STB Models Tier 3'!AI33&lt;2), 'STB Models Tier 3'!AI33*$AI$2,"")</f>
        <v/>
      </c>
      <c r="AJ33" s="56" t="str">
        <f>IF(ISBLANK('STB Models Tier 3'!AJ33),"",'STB Models Tier 3'!AJ33)</f>
        <v/>
      </c>
      <c r="AK33" s="15" t="str">
        <f>IF(ISBLANK('STB Models Tier 3'!AK33),"",'STB Models Tier 3'!AK33)</f>
        <v/>
      </c>
      <c r="AL33" s="15" t="str">
        <f>IF(ISBLANK('STB Models Tier 3'!AL33),"",'STB Models Tier 3'!AL33)</f>
        <v/>
      </c>
      <c r="AM33" s="15" t="str">
        <f>IF(ISBLANK('STB Models Tier 3'!AM33),"",'STB Models Tier 3'!AM33)</f>
        <v/>
      </c>
      <c r="AN33" s="15" t="str">
        <f>IF(ISBLANK('STB Models Tier 3'!AN33),"",'STB Models Tier 3'!AN33)</f>
        <v/>
      </c>
      <c r="AO33" s="15" t="str">
        <f>IF(ISBLANK('STB Models Tier 3'!AO33),"",'STB Models Tier 3'!AO33)</f>
        <v/>
      </c>
      <c r="AP33" s="15" t="str">
        <f>IF(ISBLANK('STB Models Tier 3'!G33),"",IF(ISBLANK('STB Models Tier 3'!H33), 14, 7-(4-$H33)/2))</f>
        <v/>
      </c>
      <c r="AQ33" s="15" t="str">
        <f>IF(ISBLANK('STB Models Tier 3'!G33),"",IF(ISBLANK('STB Models Tier 3'!I33),10,(10-I33)))</f>
        <v/>
      </c>
      <c r="AR33" s="15" t="str">
        <f>IF(ISBLANK('STB Models Tier 3'!G33),"",IF(ISBLANK('STB Models Tier 3'!H33),0,7+(4-H33)/2))</f>
        <v/>
      </c>
      <c r="AS33" s="15" t="str">
        <f>IF(ISBLANK('STB Models Tier 3'!G33),"",'STB Models Tier 3'!I33)</f>
        <v/>
      </c>
      <c r="AT33" s="15" t="str">
        <f>IF(ISBLANK('STB Models Tier 3'!G33),"",(IF(OR(AND(NOT(ISBLANK('STB Models Tier 3'!H33)),ISBLANK('STB Models Tier 3'!AM33)),AND(NOT(ISBLANK('STB Models Tier 3'!I33)),ISBLANK('STB Models Tier 3'!AN33)),ISBLANK('STB Models Tier 3'!AL33)),"Incomplete",0.365*('STB Models Tier 3'!AK33*AP33+'STB Models Tier 3'!AL33*AQ33+'STB Models Tier 3'!AM33*AR33+'STB Models Tier 3'!AN33*AS33))))</f>
        <v/>
      </c>
      <c r="AU33" s="14" t="str">
        <f>IF(ISBLANK('STB Models Tier 3'!G33),"",VLOOKUP(G33,'Tier 3 Allowances'!$A$2:$B$6,2,FALSE)+SUM($J33:$AI33))</f>
        <v/>
      </c>
      <c r="AV33" s="56" t="str">
        <f>IF(ISBLANK('STB Models Tier 3'!G33),"",AU33+'STB Models Tier 3'!AJ33)</f>
        <v/>
      </c>
      <c r="AW33" s="56" t="str">
        <f>IF(ISBLANK('STB Models Tier 3'!AO33),"",IF('STB Models Tier 3'!AO33&gt;'Tier 3 Calculations'!AV33,"No","Yes"))</f>
        <v/>
      </c>
      <c r="AX33" s="79" t="str">
        <f>IF(ISBLANK('STB Models Tier 3'!AT33),"",'STB Models Tier 3'!AT33)</f>
        <v/>
      </c>
    </row>
    <row r="34" spans="1:50" ht="16" x14ac:dyDescent="0.2">
      <c r="A34" s="56" t="str">
        <f>IF(ISBLANK('STB Models Tier 3'!A34),"",'STB Models Tier 3'!A34)</f>
        <v/>
      </c>
      <c r="B34" s="14" t="str">
        <f>IF(ISBLANK('STB Models Tier 3'!B34),"",'STB Models Tier 3'!B34)</f>
        <v/>
      </c>
      <c r="C34" s="14" t="str">
        <f>IF(ISBLANK('STB Models Tier 3'!C34),"",'STB Models Tier 3'!C34)</f>
        <v/>
      </c>
      <c r="D34" s="14" t="str">
        <f>IF(ISBLANK('STB Models Tier 3'!D34),"",'STB Models Tier 3'!D34)</f>
        <v/>
      </c>
      <c r="E34" s="14" t="str">
        <f>IF(ISBLANK('STB Models Tier 3'!E34),"",'STB Models Tier 3'!E34)</f>
        <v/>
      </c>
      <c r="F34" s="14" t="str">
        <f>IF(ISBLANK('STB Models Tier 3'!F34),"",'STB Models Tier 3'!F34)</f>
        <v/>
      </c>
      <c r="G34" s="14" t="str">
        <f>IF(ISBLANK('STB Models Tier 3'!G34),"",'STB Models Tier 3'!G34)</f>
        <v/>
      </c>
      <c r="H34" s="14" t="str">
        <f>IF(ISBLANK('STB Models Tier 3'!H34),"",'STB Models Tier 3'!H34)</f>
        <v/>
      </c>
      <c r="I34" s="14" t="str">
        <f>IF(ISBLANK('STB Models Tier 3'!I34),"",'STB Models Tier 3'!I34)</f>
        <v/>
      </c>
      <c r="J34" s="14" t="str">
        <f>IF(AND(NOT(ISBLANK('STB Models Tier 3'!J34)),NOT(ISBLANK(VLOOKUP($G34,'Tier 3 Allowances'!$A$2:$AB$6,3,FALSE))),'STB Models Tier 3'!J34&lt;2), 'STB Models Tier 3'!J34*$J$2,"")</f>
        <v/>
      </c>
      <c r="K34" s="14" t="str">
        <f>IF(AND(NOT(ISBLANK('STB Models Tier 3'!K34)),NOT(ISBLANK(VLOOKUP($G34,'Tier 3 Allowances'!$A$2:$AB$6,4,FALSE))),'STB Models Tier 3'!K34&lt;3), 'STB Models Tier 3'!K34*$K$2,"")</f>
        <v/>
      </c>
      <c r="L34" s="14" t="str">
        <f>IF(AND(NOT(ISBLANK('STB Models Tier 3'!L34)),NOT(ISBLANK(VLOOKUP($G34,'Tier 3 Allowances'!$A$2:$AB$6,5,FALSE))),'STB Models Tier 3'!L34&lt;2), 'STB Models Tier 3'!L34*$L$2,"")</f>
        <v/>
      </c>
      <c r="M34" s="14" t="str">
        <f>IF(AND(NOT(ISBLANK('STB Models Tier 3'!M34)),NOT(ISBLANK(VLOOKUP($G34,'Tier 3 Allowances'!$A$2:$AB$6,6,FALSE))),'STB Models Tier 3'!M34&lt;3), 'STB Models Tier 3'!M34*$M$2,"")</f>
        <v/>
      </c>
      <c r="N34" s="14" t="str">
        <f>IF(AND(NOT(ISBLANK('STB Models Tier 3'!N34)),OR(ISBLANK('STB Models Tier 3'!O34),'STB Models Tier 3'!O34=0),NOT(ISBLANK(VLOOKUP($G34,'Tier 3 Allowances'!$A$2:$AB$6,7,FALSE))),'STB Models Tier 3'!N34&lt;2), 'STB Models Tier 3'!N34*$N$2,"")</f>
        <v/>
      </c>
      <c r="O34" s="14" t="str">
        <f>IF(AND(NOT(ISBLANK('STB Models Tier 3'!O34)),NOT(ISBLANK(VLOOKUP($G34,'Tier 3 Allowances'!$A$2:$AB$6,8,FALSE))),'STB Models Tier 3'!O34&lt;2), 'STB Models Tier 3'!O34*$O$2,"")</f>
        <v/>
      </c>
      <c r="P34" s="14" t="str">
        <f>IF(AND(NOT(ISBLANK('STB Models Tier 3'!P34)),NOT(ISBLANK(VLOOKUP($G34,'Tier 3 Allowances'!$A$2:$AB$6,9,FALSE))),'STB Models Tier 3'!P34&lt;7), 'STB Models Tier 3'!P34*$P$2,"")</f>
        <v/>
      </c>
      <c r="Q34" s="14" t="str">
        <f>IF(AND(NOT(ISBLANK('STB Models Tier 3'!Q34)),OR(ISBLANK('STB Models Tier 3'!T34),'STB Models Tier 3'!T34=0),NOT(ISBLANK(VLOOKUP($G34,'Tier 3 Allowances'!$A$2:$AB$6,10,FALSE))),'STB Models Tier 3'!Q34&lt;2), 'STB Models Tier 3'!Q34*$Q$2,"")</f>
        <v/>
      </c>
      <c r="R34" s="14" t="str">
        <f>IF(AND(NOT(ISBLANK('STB Models Tier 3'!R34)),NOT(ISBLANK(VLOOKUP($G34,'Tier 3 Allowances'!$A$2:$AB$6,11,FALSE))),'STB Models Tier 3'!R34&lt;2), 'STB Models Tier 3'!R34*$R$2,"")</f>
        <v/>
      </c>
      <c r="S34" s="14" t="str">
        <f>IF(AND(NOT(ISBLANK('STB Models Tier 3'!S34)),OR(ISBLANK('STB Models Tier 3'!T34),'STB Models Tier 3'!T34=0),NOT(ISBLANK(VLOOKUP($G34,'Tier 3 Allowances'!$A$2:$AB$6,12,FALSE))),'STB Models Tier 3'!S34&lt;2), 'STB Models Tier 3'!S34*$S$2,"")</f>
        <v/>
      </c>
      <c r="T34" s="14" t="str">
        <f>IF(AND(NOT(ISBLANK('STB Models Tier 3'!T34)),NOT(ISBLANK(VLOOKUP($G34,'Tier 3 Allowances'!$A$2:$AB$6,13,FALSE))),'STB Models Tier 3'!T34&lt;2), 'STB Models Tier 3'!T34*$T$2,"")</f>
        <v/>
      </c>
      <c r="U34" s="14" t="str">
        <f>IF(AND(NOT(ISBLANK('STB Models Tier 3'!U34)),NOT(ISBLANK(VLOOKUP($G34,'Tier 3 Allowances'!$A$2:$AB$6,14,FALSE))),'STB Models Tier 3'!U34&lt;2), 'STB Models Tier 3'!U34*$U$2,"")</f>
        <v/>
      </c>
      <c r="V34" s="14" t="str">
        <f>IF(AND(NOT(ISBLANK('STB Models Tier 3'!V34)),NOT(ISBLANK(VLOOKUP($G34,'Tier 3 Allowances'!$A$2:$AB$6,15,FALSE))),'STB Models Tier 3'!V34&lt;3), 'STB Models Tier 3'!V34*$V$2,"")</f>
        <v/>
      </c>
      <c r="W34" s="14" t="str">
        <f>IF(AND(NOT(ISBLANK('STB Models Tier 3'!W34)),NOT(ISBLANK(VLOOKUP($G34,'Tier 3 Allowances'!$A$2:$AB$6,16,FALSE))),'STB Models Tier 3'!W34&lt;2), 'STB Models Tier 3'!W34*$W$2,"")</f>
        <v/>
      </c>
      <c r="X34" s="14" t="str">
        <f>IF(AND(NOT(ISBLANK('STB Models Tier 3'!X34)),NOT(ISBLANK(VLOOKUP($G34,'Tier 3 Allowances'!$A$2:$AB$6,17,FALSE))),'STB Models Tier 3'!X34&lt;6), 'STB Models Tier 3'!X34*$X$2,"")</f>
        <v/>
      </c>
      <c r="Y34" s="14" t="str">
        <f>IF(AND(NOT(ISBLANK('STB Models Tier 3'!Y34)),NOT(ISBLANK(VLOOKUP($G34,'Tier 3 Allowances'!$A$2:$AB$6,18,FALSE))),'STB Models Tier 3'!Y34&lt;3), 'STB Models Tier 3'!Y34*$Y$2,"")</f>
        <v/>
      </c>
      <c r="Z34" s="14" t="str">
        <f>IF(AND(NOT(ISBLANK('STB Models Tier 3'!Z34)),NOT(ISBLANK(VLOOKUP($G34,'Tier 3 Allowances'!$A$2:$AB$6,19,FALSE))),'STB Models Tier 3'!Z34&lt;3), 'STB Models Tier 3'!Z34*$Z$2,"")</f>
        <v/>
      </c>
      <c r="AA34" s="14" t="str">
        <f>IF(AND(NOT(ISBLANK('STB Models Tier 3'!AA34)),NOT(ISBLANK(VLOOKUP($G34,'Tier 3 Allowances'!$A$2:$AB$6,20,FALSE))),'STB Models Tier 3'!AA34&lt;11), 'STB Models Tier 3'!AA34*$AA$2,"")</f>
        <v/>
      </c>
      <c r="AB34" s="14" t="str">
        <f>IF(AND(NOT(ISBLANK('STB Models Tier 3'!AB34)),NOT(ISBLANK(VLOOKUP($G34,'Tier 3 Allowances'!$A$2:$AB$6,21,FALSE))),'STB Models Tier 3'!AB34&lt;3), 'STB Models Tier 3'!AB34*$AB$2,"")</f>
        <v/>
      </c>
      <c r="AC34" s="14" t="str">
        <f>IF(AND(NOT(ISBLANK('STB Models Tier 3'!AC34)),NOT(ISBLANK(VLOOKUP($G34,'Tier 3 Allowances'!$A$2:$AB$6,22,FALSE))),'STB Models Tier 3'!AC34&lt;3), 'STB Models Tier 3'!AC34*$AC$2,"")</f>
        <v/>
      </c>
      <c r="AD34" s="14" t="str">
        <f>IF(AND(NOT(ISBLANK('STB Models Tier 3'!AD34)),NOT(ISBLANK(VLOOKUP($G34,'Tier 3 Allowances'!$A$2:$AB$6,23,FALSE))),'STB Models Tier 3'!AD34&lt;11), 'STB Models Tier 3'!AD34*$AD$2,"")</f>
        <v/>
      </c>
      <c r="AE34" s="14" t="str">
        <f>IF(AND(NOT(ISBLANK('STB Models Tier 3'!AE34)),NOT(ISBLANK(VLOOKUP($G34,'Tier 3 Allowances'!$A$2:$AB$6,24,FALSE))),'STB Models Tier 3'!AE34&lt;2), 'STB Models Tier 3'!AE34*$AE$2,"")</f>
        <v/>
      </c>
      <c r="AF34" s="14" t="str">
        <f>IF(AND(NOT(ISBLANK('STB Models Tier 3'!AF34)),NOT(ISBLANK(VLOOKUP($G34,'Tier 3 Allowances'!$A$2:$AB$6,25,FALSE))),'STB Models Tier 3'!AF34&lt;2,OR(ISBLANK('STB Models Tier 3'!AE34),'STB Models Tier 3'!AE34=0),OR(ISBLANK('STB Models Tier 3'!$P34),'STB Models Tier 3'!$P34=0)), 'STB Models Tier 3'!AF34*$AF$2,"")</f>
        <v/>
      </c>
      <c r="AG34" s="14" t="str">
        <f>IF(AND(NOT(ISBLANK('STB Models Tier 3'!AG34)),NOT(ISBLANK(VLOOKUP($G34,'Tier 3 Allowances'!$A$2:$AB$6,26,FALSE))),'STB Models Tier 3'!AG34&lt;2), 'STB Models Tier 3'!AG34*$AG$2,"")</f>
        <v/>
      </c>
      <c r="AH34" s="14" t="str">
        <f>IF(AND(NOT(ISBLANK('STB Models Tier 3'!AH34)),NOT(ISBLANK(VLOOKUP($G34,'Tier 3 Allowances'!$A$2:$AB$6,27,FALSE))),'STB Models Tier 3'!AH34&lt;2), 'STB Models Tier 3'!AH34*$AH$2,"")</f>
        <v/>
      </c>
      <c r="AI34" s="14" t="str">
        <f>IF(AND(NOT(ISBLANK('STB Models Tier 3'!AI34)),NOT(ISBLANK(VLOOKUP($G34,'Tier 3 Allowances'!$A$2:$AB$6,28,FALSE))),'STB Models Tier 3'!AI34&lt;2), 'STB Models Tier 3'!AI34*$AI$2,"")</f>
        <v/>
      </c>
      <c r="AJ34" s="56" t="str">
        <f>IF(ISBLANK('STB Models Tier 3'!AJ34),"",'STB Models Tier 3'!AJ34)</f>
        <v/>
      </c>
      <c r="AK34" s="15" t="str">
        <f>IF(ISBLANK('STB Models Tier 3'!AK34),"",'STB Models Tier 3'!AK34)</f>
        <v/>
      </c>
      <c r="AL34" s="15" t="str">
        <f>IF(ISBLANK('STB Models Tier 3'!AL34),"",'STB Models Tier 3'!AL34)</f>
        <v/>
      </c>
      <c r="AM34" s="15" t="str">
        <f>IF(ISBLANK('STB Models Tier 3'!AM34),"",'STB Models Tier 3'!AM34)</f>
        <v/>
      </c>
      <c r="AN34" s="15" t="str">
        <f>IF(ISBLANK('STB Models Tier 3'!AN34),"",'STB Models Tier 3'!AN34)</f>
        <v/>
      </c>
      <c r="AO34" s="15" t="str">
        <f>IF(ISBLANK('STB Models Tier 3'!AO34),"",'STB Models Tier 3'!AO34)</f>
        <v/>
      </c>
      <c r="AP34" s="15" t="str">
        <f>IF(ISBLANK('STB Models Tier 3'!G34),"",IF(ISBLANK('STB Models Tier 3'!H34), 14, 7-(4-$H34)/2))</f>
        <v/>
      </c>
      <c r="AQ34" s="15" t="str">
        <f>IF(ISBLANK('STB Models Tier 3'!G34),"",IF(ISBLANK('STB Models Tier 3'!I34),10,(10-I34)))</f>
        <v/>
      </c>
      <c r="AR34" s="15" t="str">
        <f>IF(ISBLANK('STB Models Tier 3'!G34),"",IF(ISBLANK('STB Models Tier 3'!H34),0,7+(4-H34)/2))</f>
        <v/>
      </c>
      <c r="AS34" s="15" t="str">
        <f>IF(ISBLANK('STB Models Tier 3'!G34),"",'STB Models Tier 3'!I34)</f>
        <v/>
      </c>
      <c r="AT34" s="15" t="str">
        <f>IF(ISBLANK('STB Models Tier 3'!G34),"",(IF(OR(AND(NOT(ISBLANK('STB Models Tier 3'!H34)),ISBLANK('STB Models Tier 3'!AM34)),AND(NOT(ISBLANK('STB Models Tier 3'!I34)),ISBLANK('STB Models Tier 3'!AN34)),ISBLANK('STB Models Tier 3'!AL34)),"Incomplete",0.365*('STB Models Tier 3'!AK34*AP34+'STB Models Tier 3'!AL34*AQ34+'STB Models Tier 3'!AM34*AR34+'STB Models Tier 3'!AN34*AS34))))</f>
        <v/>
      </c>
      <c r="AU34" s="14" t="str">
        <f>IF(ISBLANK('STB Models Tier 3'!G34),"",VLOOKUP(G34,'Tier 3 Allowances'!$A$2:$B$6,2,FALSE)+SUM($J34:$AI34))</f>
        <v/>
      </c>
      <c r="AV34" s="56" t="str">
        <f>IF(ISBLANK('STB Models Tier 3'!G34),"",AU34+'STB Models Tier 3'!AJ34)</f>
        <v/>
      </c>
      <c r="AW34" s="56" t="str">
        <f>IF(ISBLANK('STB Models Tier 3'!AO34),"",IF('STB Models Tier 3'!AO34&gt;'Tier 3 Calculations'!AV34,"No","Yes"))</f>
        <v/>
      </c>
      <c r="AX34" s="79" t="str">
        <f>IF(ISBLANK('STB Models Tier 3'!AT34),"",'STB Models Tier 3'!AT34)</f>
        <v/>
      </c>
    </row>
    <row r="35" spans="1:50" ht="16" x14ac:dyDescent="0.2">
      <c r="A35" s="56" t="str">
        <f>IF(ISBLANK('STB Models Tier 3'!A35),"",'STB Models Tier 3'!A35)</f>
        <v/>
      </c>
      <c r="B35" s="14" t="str">
        <f>IF(ISBLANK('STB Models Tier 3'!B35),"",'STB Models Tier 3'!B35)</f>
        <v/>
      </c>
      <c r="C35" s="14" t="str">
        <f>IF(ISBLANK('STB Models Tier 3'!C35),"",'STB Models Tier 3'!C35)</f>
        <v/>
      </c>
      <c r="D35" s="14" t="str">
        <f>IF(ISBLANK('STB Models Tier 3'!D35),"",'STB Models Tier 3'!D35)</f>
        <v/>
      </c>
      <c r="E35" s="14" t="str">
        <f>IF(ISBLANK('STB Models Tier 3'!E35),"",'STB Models Tier 3'!E35)</f>
        <v/>
      </c>
      <c r="F35" s="14" t="str">
        <f>IF(ISBLANK('STB Models Tier 3'!F35),"",'STB Models Tier 3'!F35)</f>
        <v/>
      </c>
      <c r="G35" s="14" t="str">
        <f>IF(ISBLANK('STB Models Tier 3'!G35),"",'STB Models Tier 3'!G35)</f>
        <v/>
      </c>
      <c r="H35" s="14" t="str">
        <f>IF(ISBLANK('STB Models Tier 3'!H35),"",'STB Models Tier 3'!H35)</f>
        <v/>
      </c>
      <c r="I35" s="14" t="str">
        <f>IF(ISBLANK('STB Models Tier 3'!I35),"",'STB Models Tier 3'!I35)</f>
        <v/>
      </c>
      <c r="J35" s="14" t="str">
        <f>IF(AND(NOT(ISBLANK('STB Models Tier 3'!J35)),NOT(ISBLANK(VLOOKUP($G35,'Tier 3 Allowances'!$A$2:$AB$6,3,FALSE))),'STB Models Tier 3'!J35&lt;2), 'STB Models Tier 3'!J35*$J$2,"")</f>
        <v/>
      </c>
      <c r="K35" s="14" t="str">
        <f>IF(AND(NOT(ISBLANK('STB Models Tier 3'!K35)),NOT(ISBLANK(VLOOKUP($G35,'Tier 3 Allowances'!$A$2:$AB$6,4,FALSE))),'STB Models Tier 3'!K35&lt;3), 'STB Models Tier 3'!K35*$K$2,"")</f>
        <v/>
      </c>
      <c r="L35" s="14" t="str">
        <f>IF(AND(NOT(ISBLANK('STB Models Tier 3'!L35)),NOT(ISBLANK(VLOOKUP($G35,'Tier 3 Allowances'!$A$2:$AB$6,5,FALSE))),'STB Models Tier 3'!L35&lt;2), 'STB Models Tier 3'!L35*$L$2,"")</f>
        <v/>
      </c>
      <c r="M35" s="14" t="str">
        <f>IF(AND(NOT(ISBLANK('STB Models Tier 3'!M35)),NOT(ISBLANK(VLOOKUP($G35,'Tier 3 Allowances'!$A$2:$AB$6,6,FALSE))),'STB Models Tier 3'!M35&lt;3), 'STB Models Tier 3'!M35*$M$2,"")</f>
        <v/>
      </c>
      <c r="N35" s="14" t="str">
        <f>IF(AND(NOT(ISBLANK('STB Models Tier 3'!N35)),OR(ISBLANK('STB Models Tier 3'!O35),'STB Models Tier 3'!O35=0),NOT(ISBLANK(VLOOKUP($G35,'Tier 3 Allowances'!$A$2:$AB$6,7,FALSE))),'STB Models Tier 3'!N35&lt;2), 'STB Models Tier 3'!N35*$N$2,"")</f>
        <v/>
      </c>
      <c r="O35" s="14" t="str">
        <f>IF(AND(NOT(ISBLANK('STB Models Tier 3'!O35)),NOT(ISBLANK(VLOOKUP($G35,'Tier 3 Allowances'!$A$2:$AB$6,8,FALSE))),'STB Models Tier 3'!O35&lt;2), 'STB Models Tier 3'!O35*$O$2,"")</f>
        <v/>
      </c>
      <c r="P35" s="14" t="str">
        <f>IF(AND(NOT(ISBLANK('STB Models Tier 3'!P35)),NOT(ISBLANK(VLOOKUP($G35,'Tier 3 Allowances'!$A$2:$AB$6,9,FALSE))),'STB Models Tier 3'!P35&lt;7), 'STB Models Tier 3'!P35*$P$2,"")</f>
        <v/>
      </c>
      <c r="Q35" s="14" t="str">
        <f>IF(AND(NOT(ISBLANK('STB Models Tier 3'!Q35)),OR(ISBLANK('STB Models Tier 3'!T35),'STB Models Tier 3'!T35=0),NOT(ISBLANK(VLOOKUP($G35,'Tier 3 Allowances'!$A$2:$AB$6,10,FALSE))),'STB Models Tier 3'!Q35&lt;2), 'STB Models Tier 3'!Q35*$Q$2,"")</f>
        <v/>
      </c>
      <c r="R35" s="14" t="str">
        <f>IF(AND(NOT(ISBLANK('STB Models Tier 3'!R35)),NOT(ISBLANK(VLOOKUP($G35,'Tier 3 Allowances'!$A$2:$AB$6,11,FALSE))),'STB Models Tier 3'!R35&lt;2), 'STB Models Tier 3'!R35*$R$2,"")</f>
        <v/>
      </c>
      <c r="S35" s="14" t="str">
        <f>IF(AND(NOT(ISBLANK('STB Models Tier 3'!S35)),OR(ISBLANK('STB Models Tier 3'!T35),'STB Models Tier 3'!T35=0),NOT(ISBLANK(VLOOKUP($G35,'Tier 3 Allowances'!$A$2:$AB$6,12,FALSE))),'STB Models Tier 3'!S35&lt;2), 'STB Models Tier 3'!S35*$S$2,"")</f>
        <v/>
      </c>
      <c r="T35" s="14" t="str">
        <f>IF(AND(NOT(ISBLANK('STB Models Tier 3'!T35)),NOT(ISBLANK(VLOOKUP($G35,'Tier 3 Allowances'!$A$2:$AB$6,13,FALSE))),'STB Models Tier 3'!T35&lt;2), 'STB Models Tier 3'!T35*$T$2,"")</f>
        <v/>
      </c>
      <c r="U35" s="14" t="str">
        <f>IF(AND(NOT(ISBLANK('STB Models Tier 3'!U35)),NOT(ISBLANK(VLOOKUP($G35,'Tier 3 Allowances'!$A$2:$AB$6,14,FALSE))),'STB Models Tier 3'!U35&lt;2), 'STB Models Tier 3'!U35*$U$2,"")</f>
        <v/>
      </c>
      <c r="V35" s="14" t="str">
        <f>IF(AND(NOT(ISBLANK('STB Models Tier 3'!V35)),NOT(ISBLANK(VLOOKUP($G35,'Tier 3 Allowances'!$A$2:$AB$6,15,FALSE))),'STB Models Tier 3'!V35&lt;3), 'STB Models Tier 3'!V35*$V$2,"")</f>
        <v/>
      </c>
      <c r="W35" s="14" t="str">
        <f>IF(AND(NOT(ISBLANK('STB Models Tier 3'!W35)),NOT(ISBLANK(VLOOKUP($G35,'Tier 3 Allowances'!$A$2:$AB$6,16,FALSE))),'STB Models Tier 3'!W35&lt;2), 'STB Models Tier 3'!W35*$W$2,"")</f>
        <v/>
      </c>
      <c r="X35" s="14" t="str">
        <f>IF(AND(NOT(ISBLANK('STB Models Tier 3'!X35)),NOT(ISBLANK(VLOOKUP($G35,'Tier 3 Allowances'!$A$2:$AB$6,17,FALSE))),'STB Models Tier 3'!X35&lt;6), 'STB Models Tier 3'!X35*$X$2,"")</f>
        <v/>
      </c>
      <c r="Y35" s="14" t="str">
        <f>IF(AND(NOT(ISBLANK('STB Models Tier 3'!Y35)),NOT(ISBLANK(VLOOKUP($G35,'Tier 3 Allowances'!$A$2:$AB$6,18,FALSE))),'STB Models Tier 3'!Y35&lt;3), 'STB Models Tier 3'!Y35*$Y$2,"")</f>
        <v/>
      </c>
      <c r="Z35" s="14" t="str">
        <f>IF(AND(NOT(ISBLANK('STB Models Tier 3'!Z35)),NOT(ISBLANK(VLOOKUP($G35,'Tier 3 Allowances'!$A$2:$AB$6,19,FALSE))),'STB Models Tier 3'!Z35&lt;3), 'STB Models Tier 3'!Z35*$Z$2,"")</f>
        <v/>
      </c>
      <c r="AA35" s="14" t="str">
        <f>IF(AND(NOT(ISBLANK('STB Models Tier 3'!AA35)),NOT(ISBLANK(VLOOKUP($G35,'Tier 3 Allowances'!$A$2:$AB$6,20,FALSE))),'STB Models Tier 3'!AA35&lt;11), 'STB Models Tier 3'!AA35*$AA$2,"")</f>
        <v/>
      </c>
      <c r="AB35" s="14" t="str">
        <f>IF(AND(NOT(ISBLANK('STB Models Tier 3'!AB35)),NOT(ISBLANK(VLOOKUP($G35,'Tier 3 Allowances'!$A$2:$AB$6,21,FALSE))),'STB Models Tier 3'!AB35&lt;3), 'STB Models Tier 3'!AB35*$AB$2,"")</f>
        <v/>
      </c>
      <c r="AC35" s="14" t="str">
        <f>IF(AND(NOT(ISBLANK('STB Models Tier 3'!AC35)),NOT(ISBLANK(VLOOKUP($G35,'Tier 3 Allowances'!$A$2:$AB$6,22,FALSE))),'STB Models Tier 3'!AC35&lt;3), 'STB Models Tier 3'!AC35*$AC$2,"")</f>
        <v/>
      </c>
      <c r="AD35" s="14" t="str">
        <f>IF(AND(NOT(ISBLANK('STB Models Tier 3'!AD35)),NOT(ISBLANK(VLOOKUP($G35,'Tier 3 Allowances'!$A$2:$AB$6,23,FALSE))),'STB Models Tier 3'!AD35&lt;11), 'STB Models Tier 3'!AD35*$AD$2,"")</f>
        <v/>
      </c>
      <c r="AE35" s="14" t="str">
        <f>IF(AND(NOT(ISBLANK('STB Models Tier 3'!AE35)),NOT(ISBLANK(VLOOKUP($G35,'Tier 3 Allowances'!$A$2:$AB$6,24,FALSE))),'STB Models Tier 3'!AE35&lt;2), 'STB Models Tier 3'!AE35*$AE$2,"")</f>
        <v/>
      </c>
      <c r="AF35" s="14" t="str">
        <f>IF(AND(NOT(ISBLANK('STB Models Tier 3'!AF35)),NOT(ISBLANK(VLOOKUP($G35,'Tier 3 Allowances'!$A$2:$AB$6,25,FALSE))),'STB Models Tier 3'!AF35&lt;2,OR(ISBLANK('STB Models Tier 3'!AE35),'STB Models Tier 3'!AE35=0),OR(ISBLANK('STB Models Tier 3'!$P35),'STB Models Tier 3'!$P35=0)), 'STB Models Tier 3'!AF35*$AF$2,"")</f>
        <v/>
      </c>
      <c r="AG35" s="14" t="str">
        <f>IF(AND(NOT(ISBLANK('STB Models Tier 3'!AG35)),NOT(ISBLANK(VLOOKUP($G35,'Tier 3 Allowances'!$A$2:$AB$6,26,FALSE))),'STB Models Tier 3'!AG35&lt;2), 'STB Models Tier 3'!AG35*$AG$2,"")</f>
        <v/>
      </c>
      <c r="AH35" s="14" t="str">
        <f>IF(AND(NOT(ISBLANK('STB Models Tier 3'!AH35)),NOT(ISBLANK(VLOOKUP($G35,'Tier 3 Allowances'!$A$2:$AB$6,27,FALSE))),'STB Models Tier 3'!AH35&lt;2), 'STB Models Tier 3'!AH35*$AH$2,"")</f>
        <v/>
      </c>
      <c r="AI35" s="14" t="str">
        <f>IF(AND(NOT(ISBLANK('STB Models Tier 3'!AI35)),NOT(ISBLANK(VLOOKUP($G35,'Tier 3 Allowances'!$A$2:$AB$6,28,FALSE))),'STB Models Tier 3'!AI35&lt;2), 'STB Models Tier 3'!AI35*$AI$2,"")</f>
        <v/>
      </c>
      <c r="AJ35" s="56" t="str">
        <f>IF(ISBLANK('STB Models Tier 3'!AJ35),"",'STB Models Tier 3'!AJ35)</f>
        <v/>
      </c>
      <c r="AK35" s="15" t="str">
        <f>IF(ISBLANK('STB Models Tier 3'!AK35),"",'STB Models Tier 3'!AK35)</f>
        <v/>
      </c>
      <c r="AL35" s="15" t="str">
        <f>IF(ISBLANK('STB Models Tier 3'!AL35),"",'STB Models Tier 3'!AL35)</f>
        <v/>
      </c>
      <c r="AM35" s="15" t="str">
        <f>IF(ISBLANK('STB Models Tier 3'!AM35),"",'STB Models Tier 3'!AM35)</f>
        <v/>
      </c>
      <c r="AN35" s="15" t="str">
        <f>IF(ISBLANK('STB Models Tier 3'!AN35),"",'STB Models Tier 3'!AN35)</f>
        <v/>
      </c>
      <c r="AO35" s="15" t="str">
        <f>IF(ISBLANK('STB Models Tier 3'!AO35),"",'STB Models Tier 3'!AO35)</f>
        <v/>
      </c>
      <c r="AP35" s="15" t="str">
        <f>IF(ISBLANK('STB Models Tier 3'!G35),"",IF(ISBLANK('STB Models Tier 3'!H35), 14, 7-(4-$H35)/2))</f>
        <v/>
      </c>
      <c r="AQ35" s="15" t="str">
        <f>IF(ISBLANK('STB Models Tier 3'!G35),"",IF(ISBLANK('STB Models Tier 3'!I35),10,(10-I35)))</f>
        <v/>
      </c>
      <c r="AR35" s="15" t="str">
        <f>IF(ISBLANK('STB Models Tier 3'!G35),"",IF(ISBLANK('STB Models Tier 3'!H35),0,7+(4-H35)/2))</f>
        <v/>
      </c>
      <c r="AS35" s="15" t="str">
        <f>IF(ISBLANK('STB Models Tier 3'!G35),"",'STB Models Tier 3'!I35)</f>
        <v/>
      </c>
      <c r="AT35" s="15" t="str">
        <f>IF(ISBLANK('STB Models Tier 3'!G35),"",(IF(OR(AND(NOT(ISBLANK('STB Models Tier 3'!H35)),ISBLANK('STB Models Tier 3'!AM35)),AND(NOT(ISBLANK('STB Models Tier 3'!I35)),ISBLANK('STB Models Tier 3'!AN35)),ISBLANK('STB Models Tier 3'!AL35)),"Incomplete",0.365*('STB Models Tier 3'!AK35*AP35+'STB Models Tier 3'!AL35*AQ35+'STB Models Tier 3'!AM35*AR35+'STB Models Tier 3'!AN35*AS35))))</f>
        <v/>
      </c>
      <c r="AU35" s="14" t="str">
        <f>IF(ISBLANK('STB Models Tier 3'!G35),"",VLOOKUP(G35,'Tier 3 Allowances'!$A$2:$B$6,2,FALSE)+SUM($J35:$AI35))</f>
        <v/>
      </c>
      <c r="AV35" s="56" t="str">
        <f>IF(ISBLANK('STB Models Tier 3'!G35),"",AU35+'STB Models Tier 3'!AJ35)</f>
        <v/>
      </c>
      <c r="AW35" s="56" t="str">
        <f>IF(ISBLANK('STB Models Tier 3'!AO35),"",IF('STB Models Tier 3'!AO35&gt;'Tier 3 Calculations'!AV35,"No","Yes"))</f>
        <v/>
      </c>
      <c r="AX35" s="79" t="str">
        <f>IF(ISBLANK('STB Models Tier 3'!AT35),"",'STB Models Tier 3'!AT35)</f>
        <v/>
      </c>
    </row>
    <row r="36" spans="1:50" ht="16" x14ac:dyDescent="0.2">
      <c r="A36" s="56" t="str">
        <f>IF(ISBLANK('STB Models Tier 3'!A36),"",'STB Models Tier 3'!A36)</f>
        <v/>
      </c>
      <c r="B36" s="14" t="str">
        <f>IF(ISBLANK('STB Models Tier 3'!B36),"",'STB Models Tier 3'!B36)</f>
        <v/>
      </c>
      <c r="C36" s="14" t="str">
        <f>IF(ISBLANK('STB Models Tier 3'!C36),"",'STB Models Tier 3'!C36)</f>
        <v/>
      </c>
      <c r="D36" s="14" t="str">
        <f>IF(ISBLANK('STB Models Tier 3'!D36),"",'STB Models Tier 3'!D36)</f>
        <v/>
      </c>
      <c r="E36" s="14" t="str">
        <f>IF(ISBLANK('STB Models Tier 3'!E36),"",'STB Models Tier 3'!E36)</f>
        <v/>
      </c>
      <c r="F36" s="14" t="str">
        <f>IF(ISBLANK('STB Models Tier 3'!F36),"",'STB Models Tier 3'!F36)</f>
        <v/>
      </c>
      <c r="G36" s="14" t="str">
        <f>IF(ISBLANK('STB Models Tier 3'!G36),"",'STB Models Tier 3'!G36)</f>
        <v/>
      </c>
      <c r="H36" s="14" t="str">
        <f>IF(ISBLANK('STB Models Tier 3'!H36),"",'STB Models Tier 3'!H36)</f>
        <v/>
      </c>
      <c r="I36" s="14" t="str">
        <f>IF(ISBLANK('STB Models Tier 3'!I36),"",'STB Models Tier 3'!I36)</f>
        <v/>
      </c>
      <c r="J36" s="14" t="str">
        <f>IF(AND(NOT(ISBLANK('STB Models Tier 3'!J36)),NOT(ISBLANK(VLOOKUP($G36,'Tier 3 Allowances'!$A$2:$AB$6,3,FALSE))),'STB Models Tier 3'!J36&lt;2), 'STB Models Tier 3'!J36*$J$2,"")</f>
        <v/>
      </c>
      <c r="K36" s="14" t="str">
        <f>IF(AND(NOT(ISBLANK('STB Models Tier 3'!K36)),NOT(ISBLANK(VLOOKUP($G36,'Tier 3 Allowances'!$A$2:$AB$6,4,FALSE))),'STB Models Tier 3'!K36&lt;3), 'STB Models Tier 3'!K36*$K$2,"")</f>
        <v/>
      </c>
      <c r="L36" s="14" t="str">
        <f>IF(AND(NOT(ISBLANK('STB Models Tier 3'!L36)),NOT(ISBLANK(VLOOKUP($G36,'Tier 3 Allowances'!$A$2:$AB$6,5,FALSE))),'STB Models Tier 3'!L36&lt;2), 'STB Models Tier 3'!L36*$L$2,"")</f>
        <v/>
      </c>
      <c r="M36" s="14" t="str">
        <f>IF(AND(NOT(ISBLANK('STB Models Tier 3'!M36)),NOT(ISBLANK(VLOOKUP($G36,'Tier 3 Allowances'!$A$2:$AB$6,6,FALSE))),'STB Models Tier 3'!M36&lt;3), 'STB Models Tier 3'!M36*$M$2,"")</f>
        <v/>
      </c>
      <c r="N36" s="14" t="str">
        <f>IF(AND(NOT(ISBLANK('STB Models Tier 3'!N36)),OR(ISBLANK('STB Models Tier 3'!O36),'STB Models Tier 3'!O36=0),NOT(ISBLANK(VLOOKUP($G36,'Tier 3 Allowances'!$A$2:$AB$6,7,FALSE))),'STB Models Tier 3'!N36&lt;2), 'STB Models Tier 3'!N36*$N$2,"")</f>
        <v/>
      </c>
      <c r="O36" s="14" t="str">
        <f>IF(AND(NOT(ISBLANK('STB Models Tier 3'!O36)),NOT(ISBLANK(VLOOKUP($G36,'Tier 3 Allowances'!$A$2:$AB$6,8,FALSE))),'STB Models Tier 3'!O36&lt;2), 'STB Models Tier 3'!O36*$O$2,"")</f>
        <v/>
      </c>
      <c r="P36" s="14" t="str">
        <f>IF(AND(NOT(ISBLANK('STB Models Tier 3'!P36)),NOT(ISBLANK(VLOOKUP($G36,'Tier 3 Allowances'!$A$2:$AB$6,9,FALSE))),'STB Models Tier 3'!P36&lt;7), 'STB Models Tier 3'!P36*$P$2,"")</f>
        <v/>
      </c>
      <c r="Q36" s="14" t="str">
        <f>IF(AND(NOT(ISBLANK('STB Models Tier 3'!Q36)),OR(ISBLANK('STB Models Tier 3'!T36),'STB Models Tier 3'!T36=0),NOT(ISBLANK(VLOOKUP($G36,'Tier 3 Allowances'!$A$2:$AB$6,10,FALSE))),'STB Models Tier 3'!Q36&lt;2), 'STB Models Tier 3'!Q36*$Q$2,"")</f>
        <v/>
      </c>
      <c r="R36" s="14" t="str">
        <f>IF(AND(NOT(ISBLANK('STB Models Tier 3'!R36)),NOT(ISBLANK(VLOOKUP($G36,'Tier 3 Allowances'!$A$2:$AB$6,11,FALSE))),'STB Models Tier 3'!R36&lt;2), 'STB Models Tier 3'!R36*$R$2,"")</f>
        <v/>
      </c>
      <c r="S36" s="14" t="str">
        <f>IF(AND(NOT(ISBLANK('STB Models Tier 3'!S36)),OR(ISBLANK('STB Models Tier 3'!T36),'STB Models Tier 3'!T36=0),NOT(ISBLANK(VLOOKUP($G36,'Tier 3 Allowances'!$A$2:$AB$6,12,FALSE))),'STB Models Tier 3'!S36&lt;2), 'STB Models Tier 3'!S36*$S$2,"")</f>
        <v/>
      </c>
      <c r="T36" s="14" t="str">
        <f>IF(AND(NOT(ISBLANK('STB Models Tier 3'!T36)),NOT(ISBLANK(VLOOKUP($G36,'Tier 3 Allowances'!$A$2:$AB$6,13,FALSE))),'STB Models Tier 3'!T36&lt;2), 'STB Models Tier 3'!T36*$T$2,"")</f>
        <v/>
      </c>
      <c r="U36" s="14" t="str">
        <f>IF(AND(NOT(ISBLANK('STB Models Tier 3'!U36)),NOT(ISBLANK(VLOOKUP($G36,'Tier 3 Allowances'!$A$2:$AB$6,14,FALSE))),'STB Models Tier 3'!U36&lt;2), 'STB Models Tier 3'!U36*$U$2,"")</f>
        <v/>
      </c>
      <c r="V36" s="14" t="str">
        <f>IF(AND(NOT(ISBLANK('STB Models Tier 3'!V36)),NOT(ISBLANK(VLOOKUP($G36,'Tier 3 Allowances'!$A$2:$AB$6,15,FALSE))),'STB Models Tier 3'!V36&lt;3), 'STB Models Tier 3'!V36*$V$2,"")</f>
        <v/>
      </c>
      <c r="W36" s="14" t="str">
        <f>IF(AND(NOT(ISBLANK('STB Models Tier 3'!W36)),NOT(ISBLANK(VLOOKUP($G36,'Tier 3 Allowances'!$A$2:$AB$6,16,FALSE))),'STB Models Tier 3'!W36&lt;2), 'STB Models Tier 3'!W36*$W$2,"")</f>
        <v/>
      </c>
      <c r="X36" s="14" t="str">
        <f>IF(AND(NOT(ISBLANK('STB Models Tier 3'!X36)),NOT(ISBLANK(VLOOKUP($G36,'Tier 3 Allowances'!$A$2:$AB$6,17,FALSE))),'STB Models Tier 3'!X36&lt;6), 'STB Models Tier 3'!X36*$X$2,"")</f>
        <v/>
      </c>
      <c r="Y36" s="14" t="str">
        <f>IF(AND(NOT(ISBLANK('STB Models Tier 3'!Y36)),NOT(ISBLANK(VLOOKUP($G36,'Tier 3 Allowances'!$A$2:$AB$6,18,FALSE))),'STB Models Tier 3'!Y36&lt;3), 'STB Models Tier 3'!Y36*$Y$2,"")</f>
        <v/>
      </c>
      <c r="Z36" s="14" t="str">
        <f>IF(AND(NOT(ISBLANK('STB Models Tier 3'!Z36)),NOT(ISBLANK(VLOOKUP($G36,'Tier 3 Allowances'!$A$2:$AB$6,19,FALSE))),'STB Models Tier 3'!Z36&lt;3), 'STB Models Tier 3'!Z36*$Z$2,"")</f>
        <v/>
      </c>
      <c r="AA36" s="14" t="str">
        <f>IF(AND(NOT(ISBLANK('STB Models Tier 3'!AA36)),NOT(ISBLANK(VLOOKUP($G36,'Tier 3 Allowances'!$A$2:$AB$6,20,FALSE))),'STB Models Tier 3'!AA36&lt;11), 'STB Models Tier 3'!AA36*$AA$2,"")</f>
        <v/>
      </c>
      <c r="AB36" s="14" t="str">
        <f>IF(AND(NOT(ISBLANK('STB Models Tier 3'!AB36)),NOT(ISBLANK(VLOOKUP($G36,'Tier 3 Allowances'!$A$2:$AB$6,21,FALSE))),'STB Models Tier 3'!AB36&lt;3), 'STB Models Tier 3'!AB36*$AB$2,"")</f>
        <v/>
      </c>
      <c r="AC36" s="14" t="str">
        <f>IF(AND(NOT(ISBLANK('STB Models Tier 3'!AC36)),NOT(ISBLANK(VLOOKUP($G36,'Tier 3 Allowances'!$A$2:$AB$6,22,FALSE))),'STB Models Tier 3'!AC36&lt;3), 'STB Models Tier 3'!AC36*$AC$2,"")</f>
        <v/>
      </c>
      <c r="AD36" s="14" t="str">
        <f>IF(AND(NOT(ISBLANK('STB Models Tier 3'!AD36)),NOT(ISBLANK(VLOOKUP($G36,'Tier 3 Allowances'!$A$2:$AB$6,23,FALSE))),'STB Models Tier 3'!AD36&lt;11), 'STB Models Tier 3'!AD36*$AD$2,"")</f>
        <v/>
      </c>
      <c r="AE36" s="14" t="str">
        <f>IF(AND(NOT(ISBLANK('STB Models Tier 3'!AE36)),NOT(ISBLANK(VLOOKUP($G36,'Tier 3 Allowances'!$A$2:$AB$6,24,FALSE))),'STB Models Tier 3'!AE36&lt;2), 'STB Models Tier 3'!AE36*$AE$2,"")</f>
        <v/>
      </c>
      <c r="AF36" s="14" t="str">
        <f>IF(AND(NOT(ISBLANK('STB Models Tier 3'!AF36)),NOT(ISBLANK(VLOOKUP($G36,'Tier 3 Allowances'!$A$2:$AB$6,25,FALSE))),'STB Models Tier 3'!AF36&lt;2,OR(ISBLANK('STB Models Tier 3'!AE36),'STB Models Tier 3'!AE36=0),OR(ISBLANK('STB Models Tier 3'!$P36),'STB Models Tier 3'!$P36=0)), 'STB Models Tier 3'!AF36*$AF$2,"")</f>
        <v/>
      </c>
      <c r="AG36" s="14" t="str">
        <f>IF(AND(NOT(ISBLANK('STB Models Tier 3'!AG36)),NOT(ISBLANK(VLOOKUP($G36,'Tier 3 Allowances'!$A$2:$AB$6,26,FALSE))),'STB Models Tier 3'!AG36&lt;2), 'STB Models Tier 3'!AG36*$AG$2,"")</f>
        <v/>
      </c>
      <c r="AH36" s="14" t="str">
        <f>IF(AND(NOT(ISBLANK('STB Models Tier 3'!AH36)),NOT(ISBLANK(VLOOKUP($G36,'Tier 3 Allowances'!$A$2:$AB$6,27,FALSE))),'STB Models Tier 3'!AH36&lt;2), 'STB Models Tier 3'!AH36*$AH$2,"")</f>
        <v/>
      </c>
      <c r="AI36" s="14" t="str">
        <f>IF(AND(NOT(ISBLANK('STB Models Tier 3'!AI36)),NOT(ISBLANK(VLOOKUP($G36,'Tier 3 Allowances'!$A$2:$AB$6,28,FALSE))),'STB Models Tier 3'!AI36&lt;2), 'STB Models Tier 3'!AI36*$AI$2,"")</f>
        <v/>
      </c>
      <c r="AJ36" s="56" t="str">
        <f>IF(ISBLANK('STB Models Tier 3'!AJ36),"",'STB Models Tier 3'!AJ36)</f>
        <v/>
      </c>
      <c r="AK36" s="15" t="str">
        <f>IF(ISBLANK('STB Models Tier 3'!AK36),"",'STB Models Tier 3'!AK36)</f>
        <v/>
      </c>
      <c r="AL36" s="15" t="str">
        <f>IF(ISBLANK('STB Models Tier 3'!AL36),"",'STB Models Tier 3'!AL36)</f>
        <v/>
      </c>
      <c r="AM36" s="15" t="str">
        <f>IF(ISBLANK('STB Models Tier 3'!AM36),"",'STB Models Tier 3'!AM36)</f>
        <v/>
      </c>
      <c r="AN36" s="15" t="str">
        <f>IF(ISBLANK('STB Models Tier 3'!AN36),"",'STB Models Tier 3'!AN36)</f>
        <v/>
      </c>
      <c r="AO36" s="15" t="str">
        <f>IF(ISBLANK('STB Models Tier 3'!AO36),"",'STB Models Tier 3'!AO36)</f>
        <v/>
      </c>
      <c r="AP36" s="15" t="str">
        <f>IF(ISBLANK('STB Models Tier 3'!G36),"",IF(ISBLANK('STB Models Tier 3'!H36), 14, 7-(4-$H36)/2))</f>
        <v/>
      </c>
      <c r="AQ36" s="15" t="str">
        <f>IF(ISBLANK('STB Models Tier 3'!G36),"",IF(ISBLANK('STB Models Tier 3'!I36),10,(10-I36)))</f>
        <v/>
      </c>
      <c r="AR36" s="15" t="str">
        <f>IF(ISBLANK('STB Models Tier 3'!G36),"",IF(ISBLANK('STB Models Tier 3'!H36),0,7+(4-H36)/2))</f>
        <v/>
      </c>
      <c r="AS36" s="15" t="str">
        <f>IF(ISBLANK('STB Models Tier 3'!G36),"",'STB Models Tier 3'!I36)</f>
        <v/>
      </c>
      <c r="AT36" s="15" t="str">
        <f>IF(ISBLANK('STB Models Tier 3'!G36),"",(IF(OR(AND(NOT(ISBLANK('STB Models Tier 3'!H36)),ISBLANK('STB Models Tier 3'!AM36)),AND(NOT(ISBLANK('STB Models Tier 3'!I36)),ISBLANK('STB Models Tier 3'!AN36)),ISBLANK('STB Models Tier 3'!AL36)),"Incomplete",0.365*('STB Models Tier 3'!AK36*AP36+'STB Models Tier 3'!AL36*AQ36+'STB Models Tier 3'!AM36*AR36+'STB Models Tier 3'!AN36*AS36))))</f>
        <v/>
      </c>
      <c r="AU36" s="14" t="str">
        <f>IF(ISBLANK('STB Models Tier 3'!G36),"",VLOOKUP(G36,'Tier 3 Allowances'!$A$2:$B$6,2,FALSE)+SUM($J36:$AI36))</f>
        <v/>
      </c>
      <c r="AV36" s="56" t="str">
        <f>IF(ISBLANK('STB Models Tier 3'!G36),"",AU36+'STB Models Tier 3'!AJ36)</f>
        <v/>
      </c>
      <c r="AW36" s="56" t="str">
        <f>IF(ISBLANK('STB Models Tier 3'!AO36),"",IF('STB Models Tier 3'!AO36&gt;'Tier 3 Calculations'!AV36,"No","Yes"))</f>
        <v/>
      </c>
      <c r="AX36" s="79" t="str">
        <f>IF(ISBLANK('STB Models Tier 3'!AT36),"",'STB Models Tier 3'!AT36)</f>
        <v/>
      </c>
    </row>
    <row r="37" spans="1:50" ht="16" x14ac:dyDescent="0.2">
      <c r="A37" s="56" t="str">
        <f>IF(ISBLANK('STB Models Tier 3'!A37),"",'STB Models Tier 3'!A37)</f>
        <v/>
      </c>
      <c r="B37" s="14" t="str">
        <f>IF(ISBLANK('STB Models Tier 3'!B37),"",'STB Models Tier 3'!B37)</f>
        <v/>
      </c>
      <c r="C37" s="14" t="str">
        <f>IF(ISBLANK('STB Models Tier 3'!C37),"",'STB Models Tier 3'!C37)</f>
        <v/>
      </c>
      <c r="D37" s="14" t="str">
        <f>IF(ISBLANK('STB Models Tier 3'!D37),"",'STB Models Tier 3'!D37)</f>
        <v/>
      </c>
      <c r="E37" s="14" t="str">
        <f>IF(ISBLANK('STB Models Tier 3'!E37),"",'STB Models Tier 3'!E37)</f>
        <v/>
      </c>
      <c r="F37" s="14" t="str">
        <f>IF(ISBLANK('STB Models Tier 3'!F37),"",'STB Models Tier 3'!F37)</f>
        <v/>
      </c>
      <c r="G37" s="14" t="str">
        <f>IF(ISBLANK('STB Models Tier 3'!G37),"",'STB Models Tier 3'!G37)</f>
        <v/>
      </c>
      <c r="H37" s="14" t="str">
        <f>IF(ISBLANK('STB Models Tier 3'!H37),"",'STB Models Tier 3'!H37)</f>
        <v/>
      </c>
      <c r="I37" s="14" t="str">
        <f>IF(ISBLANK('STB Models Tier 3'!I37),"",'STB Models Tier 3'!I37)</f>
        <v/>
      </c>
      <c r="J37" s="14" t="str">
        <f>IF(AND(NOT(ISBLANK('STB Models Tier 3'!J37)),NOT(ISBLANK(VLOOKUP($G37,'Tier 3 Allowances'!$A$2:$AB$6,3,FALSE))),'STB Models Tier 3'!J37&lt;2), 'STB Models Tier 3'!J37*$J$2,"")</f>
        <v/>
      </c>
      <c r="K37" s="14" t="str">
        <f>IF(AND(NOT(ISBLANK('STB Models Tier 3'!K37)),NOT(ISBLANK(VLOOKUP($G37,'Tier 3 Allowances'!$A$2:$AB$6,4,FALSE))),'STB Models Tier 3'!K37&lt;3), 'STB Models Tier 3'!K37*$K$2,"")</f>
        <v/>
      </c>
      <c r="L37" s="14" t="str">
        <f>IF(AND(NOT(ISBLANK('STB Models Tier 3'!L37)),NOT(ISBLANK(VLOOKUP($G37,'Tier 3 Allowances'!$A$2:$AB$6,5,FALSE))),'STB Models Tier 3'!L37&lt;2), 'STB Models Tier 3'!L37*$L$2,"")</f>
        <v/>
      </c>
      <c r="M37" s="14" t="str">
        <f>IF(AND(NOT(ISBLANK('STB Models Tier 3'!M37)),NOT(ISBLANK(VLOOKUP($G37,'Tier 3 Allowances'!$A$2:$AB$6,6,FALSE))),'STB Models Tier 3'!M37&lt;3), 'STB Models Tier 3'!M37*$M$2,"")</f>
        <v/>
      </c>
      <c r="N37" s="14" t="str">
        <f>IF(AND(NOT(ISBLANK('STB Models Tier 3'!N37)),OR(ISBLANK('STB Models Tier 3'!O37),'STB Models Tier 3'!O37=0),NOT(ISBLANK(VLOOKUP($G37,'Tier 3 Allowances'!$A$2:$AB$6,7,FALSE))),'STB Models Tier 3'!N37&lt;2), 'STB Models Tier 3'!N37*$N$2,"")</f>
        <v/>
      </c>
      <c r="O37" s="14" t="str">
        <f>IF(AND(NOT(ISBLANK('STB Models Tier 3'!O37)),NOT(ISBLANK(VLOOKUP($G37,'Tier 3 Allowances'!$A$2:$AB$6,8,FALSE))),'STB Models Tier 3'!O37&lt;2), 'STB Models Tier 3'!O37*$O$2,"")</f>
        <v/>
      </c>
      <c r="P37" s="14" t="str">
        <f>IF(AND(NOT(ISBLANK('STB Models Tier 3'!P37)),NOT(ISBLANK(VLOOKUP($G37,'Tier 3 Allowances'!$A$2:$AB$6,9,FALSE))),'STB Models Tier 3'!P37&lt;7), 'STB Models Tier 3'!P37*$P$2,"")</f>
        <v/>
      </c>
      <c r="Q37" s="14" t="str">
        <f>IF(AND(NOT(ISBLANK('STB Models Tier 3'!Q37)),OR(ISBLANK('STB Models Tier 3'!T37),'STB Models Tier 3'!T37=0),NOT(ISBLANK(VLOOKUP($G37,'Tier 3 Allowances'!$A$2:$AB$6,10,FALSE))),'STB Models Tier 3'!Q37&lt;2), 'STB Models Tier 3'!Q37*$Q$2,"")</f>
        <v/>
      </c>
      <c r="R37" s="14" t="str">
        <f>IF(AND(NOT(ISBLANK('STB Models Tier 3'!R37)),NOT(ISBLANK(VLOOKUP($G37,'Tier 3 Allowances'!$A$2:$AB$6,11,FALSE))),'STB Models Tier 3'!R37&lt;2), 'STB Models Tier 3'!R37*$R$2,"")</f>
        <v/>
      </c>
      <c r="S37" s="14" t="str">
        <f>IF(AND(NOT(ISBLANK('STB Models Tier 3'!S37)),OR(ISBLANK('STB Models Tier 3'!T37),'STB Models Tier 3'!T37=0),NOT(ISBLANK(VLOOKUP($G37,'Tier 3 Allowances'!$A$2:$AB$6,12,FALSE))),'STB Models Tier 3'!S37&lt;2), 'STB Models Tier 3'!S37*$S$2,"")</f>
        <v/>
      </c>
      <c r="T37" s="14" t="str">
        <f>IF(AND(NOT(ISBLANK('STB Models Tier 3'!T37)),NOT(ISBLANK(VLOOKUP($G37,'Tier 3 Allowances'!$A$2:$AB$6,13,FALSE))),'STB Models Tier 3'!T37&lt;2), 'STB Models Tier 3'!T37*$T$2,"")</f>
        <v/>
      </c>
      <c r="U37" s="14" t="str">
        <f>IF(AND(NOT(ISBLANK('STB Models Tier 3'!U37)),NOT(ISBLANK(VLOOKUP($G37,'Tier 3 Allowances'!$A$2:$AB$6,14,FALSE))),'STB Models Tier 3'!U37&lt;2), 'STB Models Tier 3'!U37*$U$2,"")</f>
        <v/>
      </c>
      <c r="V37" s="14" t="str">
        <f>IF(AND(NOT(ISBLANK('STB Models Tier 3'!V37)),NOT(ISBLANK(VLOOKUP($G37,'Tier 3 Allowances'!$A$2:$AB$6,15,FALSE))),'STB Models Tier 3'!V37&lt;3), 'STB Models Tier 3'!V37*$V$2,"")</f>
        <v/>
      </c>
      <c r="W37" s="14" t="str">
        <f>IF(AND(NOT(ISBLANK('STB Models Tier 3'!W37)),NOT(ISBLANK(VLOOKUP($G37,'Tier 3 Allowances'!$A$2:$AB$6,16,FALSE))),'STB Models Tier 3'!W37&lt;2), 'STB Models Tier 3'!W37*$W$2,"")</f>
        <v/>
      </c>
      <c r="X37" s="14" t="str">
        <f>IF(AND(NOT(ISBLANK('STB Models Tier 3'!X37)),NOT(ISBLANK(VLOOKUP($G37,'Tier 3 Allowances'!$A$2:$AB$6,17,FALSE))),'STB Models Tier 3'!X37&lt;6), 'STB Models Tier 3'!X37*$X$2,"")</f>
        <v/>
      </c>
      <c r="Y37" s="14" t="str">
        <f>IF(AND(NOT(ISBLANK('STB Models Tier 3'!Y37)),NOT(ISBLANK(VLOOKUP($G37,'Tier 3 Allowances'!$A$2:$AB$6,18,FALSE))),'STB Models Tier 3'!Y37&lt;3), 'STB Models Tier 3'!Y37*$Y$2,"")</f>
        <v/>
      </c>
      <c r="Z37" s="14" t="str">
        <f>IF(AND(NOT(ISBLANK('STB Models Tier 3'!Z37)),NOT(ISBLANK(VLOOKUP($G37,'Tier 3 Allowances'!$A$2:$AB$6,19,FALSE))),'STB Models Tier 3'!Z37&lt;3), 'STB Models Tier 3'!Z37*$Z$2,"")</f>
        <v/>
      </c>
      <c r="AA37" s="14" t="str">
        <f>IF(AND(NOT(ISBLANK('STB Models Tier 3'!AA37)),NOT(ISBLANK(VLOOKUP($G37,'Tier 3 Allowances'!$A$2:$AB$6,20,FALSE))),'STB Models Tier 3'!AA37&lt;11), 'STB Models Tier 3'!AA37*$AA$2,"")</f>
        <v/>
      </c>
      <c r="AB37" s="14" t="str">
        <f>IF(AND(NOT(ISBLANK('STB Models Tier 3'!AB37)),NOT(ISBLANK(VLOOKUP($G37,'Tier 3 Allowances'!$A$2:$AB$6,21,FALSE))),'STB Models Tier 3'!AB37&lt;3), 'STB Models Tier 3'!AB37*$AB$2,"")</f>
        <v/>
      </c>
      <c r="AC37" s="14" t="str">
        <f>IF(AND(NOT(ISBLANK('STB Models Tier 3'!AC37)),NOT(ISBLANK(VLOOKUP($G37,'Tier 3 Allowances'!$A$2:$AB$6,22,FALSE))),'STB Models Tier 3'!AC37&lt;3), 'STB Models Tier 3'!AC37*$AC$2,"")</f>
        <v/>
      </c>
      <c r="AD37" s="14" t="str">
        <f>IF(AND(NOT(ISBLANK('STB Models Tier 3'!AD37)),NOT(ISBLANK(VLOOKUP($G37,'Tier 3 Allowances'!$A$2:$AB$6,23,FALSE))),'STB Models Tier 3'!AD37&lt;11), 'STB Models Tier 3'!AD37*$AD$2,"")</f>
        <v/>
      </c>
      <c r="AE37" s="14" t="str">
        <f>IF(AND(NOT(ISBLANK('STB Models Tier 3'!AE37)),NOT(ISBLANK(VLOOKUP($G37,'Tier 3 Allowances'!$A$2:$AB$6,24,FALSE))),'STB Models Tier 3'!AE37&lt;2), 'STB Models Tier 3'!AE37*$AE$2,"")</f>
        <v/>
      </c>
      <c r="AF37" s="14" t="str">
        <f>IF(AND(NOT(ISBLANK('STB Models Tier 3'!AF37)),NOT(ISBLANK(VLOOKUP($G37,'Tier 3 Allowances'!$A$2:$AB$6,25,FALSE))),'STB Models Tier 3'!AF37&lt;2,OR(ISBLANK('STB Models Tier 3'!AE37),'STB Models Tier 3'!AE37=0),OR(ISBLANK('STB Models Tier 3'!$P37),'STB Models Tier 3'!$P37=0)), 'STB Models Tier 3'!AF37*$AF$2,"")</f>
        <v/>
      </c>
      <c r="AG37" s="14" t="str">
        <f>IF(AND(NOT(ISBLANK('STB Models Tier 3'!AG37)),NOT(ISBLANK(VLOOKUP($G37,'Tier 3 Allowances'!$A$2:$AB$6,26,FALSE))),'STB Models Tier 3'!AG37&lt;2), 'STB Models Tier 3'!AG37*$AG$2,"")</f>
        <v/>
      </c>
      <c r="AH37" s="14" t="str">
        <f>IF(AND(NOT(ISBLANK('STB Models Tier 3'!AH37)),NOT(ISBLANK(VLOOKUP($G37,'Tier 3 Allowances'!$A$2:$AB$6,27,FALSE))),'STB Models Tier 3'!AH37&lt;2), 'STB Models Tier 3'!AH37*$AH$2,"")</f>
        <v/>
      </c>
      <c r="AI37" s="14" t="str">
        <f>IF(AND(NOT(ISBLANK('STB Models Tier 3'!AI37)),NOT(ISBLANK(VLOOKUP($G37,'Tier 3 Allowances'!$A$2:$AB$6,28,FALSE))),'STB Models Tier 3'!AI37&lt;2), 'STB Models Tier 3'!AI37*$AI$2,"")</f>
        <v/>
      </c>
      <c r="AJ37" s="56" t="str">
        <f>IF(ISBLANK('STB Models Tier 3'!AJ37),"",'STB Models Tier 3'!AJ37)</f>
        <v/>
      </c>
      <c r="AK37" s="15" t="str">
        <f>IF(ISBLANK('STB Models Tier 3'!AK37),"",'STB Models Tier 3'!AK37)</f>
        <v/>
      </c>
      <c r="AL37" s="15" t="str">
        <f>IF(ISBLANK('STB Models Tier 3'!AL37),"",'STB Models Tier 3'!AL37)</f>
        <v/>
      </c>
      <c r="AM37" s="15" t="str">
        <f>IF(ISBLANK('STB Models Tier 3'!AM37),"",'STB Models Tier 3'!AM37)</f>
        <v/>
      </c>
      <c r="AN37" s="15" t="str">
        <f>IF(ISBLANK('STB Models Tier 3'!AN37),"",'STB Models Tier 3'!AN37)</f>
        <v/>
      </c>
      <c r="AO37" s="15" t="str">
        <f>IF(ISBLANK('STB Models Tier 3'!AO37),"",'STB Models Tier 3'!AO37)</f>
        <v/>
      </c>
      <c r="AP37" s="15" t="str">
        <f>IF(ISBLANK('STB Models Tier 3'!G37),"",IF(ISBLANK('STB Models Tier 3'!H37), 14, 7-(4-$H37)/2))</f>
        <v/>
      </c>
      <c r="AQ37" s="15" t="str">
        <f>IF(ISBLANK('STB Models Tier 3'!G37),"",IF(ISBLANK('STB Models Tier 3'!I37),10,(10-I37)))</f>
        <v/>
      </c>
      <c r="AR37" s="15" t="str">
        <f>IF(ISBLANK('STB Models Tier 3'!G37),"",IF(ISBLANK('STB Models Tier 3'!H37),0,7+(4-H37)/2))</f>
        <v/>
      </c>
      <c r="AS37" s="15" t="str">
        <f>IF(ISBLANK('STB Models Tier 3'!G37),"",'STB Models Tier 3'!I37)</f>
        <v/>
      </c>
      <c r="AT37" s="15" t="str">
        <f>IF(ISBLANK('STB Models Tier 3'!G37),"",(IF(OR(AND(NOT(ISBLANK('STB Models Tier 3'!H37)),ISBLANK('STB Models Tier 3'!AM37)),AND(NOT(ISBLANK('STB Models Tier 3'!I37)),ISBLANK('STB Models Tier 3'!AN37)),ISBLANK('STB Models Tier 3'!AL37)),"Incomplete",0.365*('STB Models Tier 3'!AK37*AP37+'STB Models Tier 3'!AL37*AQ37+'STB Models Tier 3'!AM37*AR37+'STB Models Tier 3'!AN37*AS37))))</f>
        <v/>
      </c>
      <c r="AU37" s="14" t="str">
        <f>IF(ISBLANK('STB Models Tier 3'!G37),"",VLOOKUP(G37,'Tier 3 Allowances'!$A$2:$B$6,2,FALSE)+SUM($J37:$AI37))</f>
        <v/>
      </c>
      <c r="AV37" s="56" t="str">
        <f>IF(ISBLANK('STB Models Tier 3'!G37),"",AU37+'STB Models Tier 3'!AJ37)</f>
        <v/>
      </c>
      <c r="AW37" s="56" t="str">
        <f>IF(ISBLANK('STB Models Tier 3'!AO37),"",IF('STB Models Tier 3'!AO37&gt;'Tier 3 Calculations'!AV37,"No","Yes"))</f>
        <v/>
      </c>
      <c r="AX37" s="79" t="str">
        <f>IF(ISBLANK('STB Models Tier 3'!AT37),"",'STB Models Tier 3'!AT37)</f>
        <v/>
      </c>
    </row>
    <row r="38" spans="1:50" ht="16" x14ac:dyDescent="0.2">
      <c r="A38" s="56" t="str">
        <f>IF(ISBLANK('STB Models Tier 3'!A38),"",'STB Models Tier 3'!A38)</f>
        <v/>
      </c>
      <c r="B38" s="14" t="str">
        <f>IF(ISBLANK('STB Models Tier 3'!B38),"",'STB Models Tier 3'!B38)</f>
        <v/>
      </c>
      <c r="C38" s="14" t="str">
        <f>IF(ISBLANK('STB Models Tier 3'!C38),"",'STB Models Tier 3'!C38)</f>
        <v/>
      </c>
      <c r="D38" s="14" t="str">
        <f>IF(ISBLANK('STB Models Tier 3'!D38),"",'STB Models Tier 3'!D38)</f>
        <v/>
      </c>
      <c r="E38" s="14" t="str">
        <f>IF(ISBLANK('STB Models Tier 3'!E38),"",'STB Models Tier 3'!E38)</f>
        <v/>
      </c>
      <c r="F38" s="14" t="str">
        <f>IF(ISBLANK('STB Models Tier 3'!F38),"",'STB Models Tier 3'!F38)</f>
        <v/>
      </c>
      <c r="G38" s="14" t="str">
        <f>IF(ISBLANK('STB Models Tier 3'!G38),"",'STB Models Tier 3'!G38)</f>
        <v/>
      </c>
      <c r="H38" s="14" t="str">
        <f>IF(ISBLANK('STB Models Tier 3'!H38),"",'STB Models Tier 3'!H38)</f>
        <v/>
      </c>
      <c r="I38" s="14" t="str">
        <f>IF(ISBLANK('STB Models Tier 3'!I38),"",'STB Models Tier 3'!I38)</f>
        <v/>
      </c>
      <c r="J38" s="14" t="str">
        <f>IF(AND(NOT(ISBLANK('STB Models Tier 3'!J38)),NOT(ISBLANK(VLOOKUP($G38,'Tier 3 Allowances'!$A$2:$AB$6,3,FALSE))),'STB Models Tier 3'!J38&lt;2), 'STB Models Tier 3'!J38*$J$2,"")</f>
        <v/>
      </c>
      <c r="K38" s="14" t="str">
        <f>IF(AND(NOT(ISBLANK('STB Models Tier 3'!K38)),NOT(ISBLANK(VLOOKUP($G38,'Tier 3 Allowances'!$A$2:$AB$6,4,FALSE))),'STB Models Tier 3'!K38&lt;3), 'STB Models Tier 3'!K38*$K$2,"")</f>
        <v/>
      </c>
      <c r="L38" s="14" t="str">
        <f>IF(AND(NOT(ISBLANK('STB Models Tier 3'!L38)),NOT(ISBLANK(VLOOKUP($G38,'Tier 3 Allowances'!$A$2:$AB$6,5,FALSE))),'STB Models Tier 3'!L38&lt;2), 'STB Models Tier 3'!L38*$L$2,"")</f>
        <v/>
      </c>
      <c r="M38" s="14" t="str">
        <f>IF(AND(NOT(ISBLANK('STB Models Tier 3'!M38)),NOT(ISBLANK(VLOOKUP($G38,'Tier 3 Allowances'!$A$2:$AB$6,6,FALSE))),'STB Models Tier 3'!M38&lt;3), 'STB Models Tier 3'!M38*$M$2,"")</f>
        <v/>
      </c>
      <c r="N38" s="14" t="str">
        <f>IF(AND(NOT(ISBLANK('STB Models Tier 3'!N38)),OR(ISBLANK('STB Models Tier 3'!O38),'STB Models Tier 3'!O38=0),NOT(ISBLANK(VLOOKUP($G38,'Tier 3 Allowances'!$A$2:$AB$6,7,FALSE))),'STB Models Tier 3'!N38&lt;2), 'STB Models Tier 3'!N38*$N$2,"")</f>
        <v/>
      </c>
      <c r="O38" s="14" t="str">
        <f>IF(AND(NOT(ISBLANK('STB Models Tier 3'!O38)),NOT(ISBLANK(VLOOKUP($G38,'Tier 3 Allowances'!$A$2:$AB$6,8,FALSE))),'STB Models Tier 3'!O38&lt;2), 'STB Models Tier 3'!O38*$O$2,"")</f>
        <v/>
      </c>
      <c r="P38" s="14" t="str">
        <f>IF(AND(NOT(ISBLANK('STB Models Tier 3'!P38)),NOT(ISBLANK(VLOOKUP($G38,'Tier 3 Allowances'!$A$2:$AB$6,9,FALSE))),'STB Models Tier 3'!P38&lt;7), 'STB Models Tier 3'!P38*$P$2,"")</f>
        <v/>
      </c>
      <c r="Q38" s="14" t="str">
        <f>IF(AND(NOT(ISBLANK('STB Models Tier 3'!Q38)),OR(ISBLANK('STB Models Tier 3'!T38),'STB Models Tier 3'!T38=0),NOT(ISBLANK(VLOOKUP($G38,'Tier 3 Allowances'!$A$2:$AB$6,10,FALSE))),'STB Models Tier 3'!Q38&lt;2), 'STB Models Tier 3'!Q38*$Q$2,"")</f>
        <v/>
      </c>
      <c r="R38" s="14" t="str">
        <f>IF(AND(NOT(ISBLANK('STB Models Tier 3'!R38)),NOT(ISBLANK(VLOOKUP($G38,'Tier 3 Allowances'!$A$2:$AB$6,11,FALSE))),'STB Models Tier 3'!R38&lt;2), 'STB Models Tier 3'!R38*$R$2,"")</f>
        <v/>
      </c>
      <c r="S38" s="14" t="str">
        <f>IF(AND(NOT(ISBLANK('STB Models Tier 3'!S38)),OR(ISBLANK('STB Models Tier 3'!T38),'STB Models Tier 3'!T38=0),NOT(ISBLANK(VLOOKUP($G38,'Tier 3 Allowances'!$A$2:$AB$6,12,FALSE))),'STB Models Tier 3'!S38&lt;2), 'STB Models Tier 3'!S38*$S$2,"")</f>
        <v/>
      </c>
      <c r="T38" s="14" t="str">
        <f>IF(AND(NOT(ISBLANK('STB Models Tier 3'!T38)),NOT(ISBLANK(VLOOKUP($G38,'Tier 3 Allowances'!$A$2:$AB$6,13,FALSE))),'STB Models Tier 3'!T38&lt;2), 'STB Models Tier 3'!T38*$T$2,"")</f>
        <v/>
      </c>
      <c r="U38" s="14" t="str">
        <f>IF(AND(NOT(ISBLANK('STB Models Tier 3'!U38)),NOT(ISBLANK(VLOOKUP($G38,'Tier 3 Allowances'!$A$2:$AB$6,14,FALSE))),'STB Models Tier 3'!U38&lt;2), 'STB Models Tier 3'!U38*$U$2,"")</f>
        <v/>
      </c>
      <c r="V38" s="14" t="str">
        <f>IF(AND(NOT(ISBLANK('STB Models Tier 3'!V38)),NOT(ISBLANK(VLOOKUP($G38,'Tier 3 Allowances'!$A$2:$AB$6,15,FALSE))),'STB Models Tier 3'!V38&lt;3), 'STB Models Tier 3'!V38*$V$2,"")</f>
        <v/>
      </c>
      <c r="W38" s="14" t="str">
        <f>IF(AND(NOT(ISBLANK('STB Models Tier 3'!W38)),NOT(ISBLANK(VLOOKUP($G38,'Tier 3 Allowances'!$A$2:$AB$6,16,FALSE))),'STB Models Tier 3'!W38&lt;2), 'STB Models Tier 3'!W38*$W$2,"")</f>
        <v/>
      </c>
      <c r="X38" s="14" t="str">
        <f>IF(AND(NOT(ISBLANK('STB Models Tier 3'!X38)),NOT(ISBLANK(VLOOKUP($G38,'Tier 3 Allowances'!$A$2:$AB$6,17,FALSE))),'STB Models Tier 3'!X38&lt;6), 'STB Models Tier 3'!X38*$X$2,"")</f>
        <v/>
      </c>
      <c r="Y38" s="14" t="str">
        <f>IF(AND(NOT(ISBLANK('STB Models Tier 3'!Y38)),NOT(ISBLANK(VLOOKUP($G38,'Tier 3 Allowances'!$A$2:$AB$6,18,FALSE))),'STB Models Tier 3'!Y38&lt;3), 'STB Models Tier 3'!Y38*$Y$2,"")</f>
        <v/>
      </c>
      <c r="Z38" s="14" t="str">
        <f>IF(AND(NOT(ISBLANK('STB Models Tier 3'!Z38)),NOT(ISBLANK(VLOOKUP($G38,'Tier 3 Allowances'!$A$2:$AB$6,19,FALSE))),'STB Models Tier 3'!Z38&lt;3), 'STB Models Tier 3'!Z38*$Z$2,"")</f>
        <v/>
      </c>
      <c r="AA38" s="14" t="str">
        <f>IF(AND(NOT(ISBLANK('STB Models Tier 3'!AA38)),NOT(ISBLANK(VLOOKUP($G38,'Tier 3 Allowances'!$A$2:$AB$6,20,FALSE))),'STB Models Tier 3'!AA38&lt;11), 'STB Models Tier 3'!AA38*$AA$2,"")</f>
        <v/>
      </c>
      <c r="AB38" s="14" t="str">
        <f>IF(AND(NOT(ISBLANK('STB Models Tier 3'!AB38)),NOT(ISBLANK(VLOOKUP($G38,'Tier 3 Allowances'!$A$2:$AB$6,21,FALSE))),'STB Models Tier 3'!AB38&lt;3), 'STB Models Tier 3'!AB38*$AB$2,"")</f>
        <v/>
      </c>
      <c r="AC38" s="14" t="str">
        <f>IF(AND(NOT(ISBLANK('STB Models Tier 3'!AC38)),NOT(ISBLANK(VLOOKUP($G38,'Tier 3 Allowances'!$A$2:$AB$6,22,FALSE))),'STB Models Tier 3'!AC38&lt;3), 'STB Models Tier 3'!AC38*$AC$2,"")</f>
        <v/>
      </c>
      <c r="AD38" s="14" t="str">
        <f>IF(AND(NOT(ISBLANK('STB Models Tier 3'!AD38)),NOT(ISBLANK(VLOOKUP($G38,'Tier 3 Allowances'!$A$2:$AB$6,23,FALSE))),'STB Models Tier 3'!AD38&lt;11), 'STB Models Tier 3'!AD38*$AD$2,"")</f>
        <v/>
      </c>
      <c r="AE38" s="14" t="str">
        <f>IF(AND(NOT(ISBLANK('STB Models Tier 3'!AE38)),NOT(ISBLANK(VLOOKUP($G38,'Tier 3 Allowances'!$A$2:$AB$6,24,FALSE))),'STB Models Tier 3'!AE38&lt;2), 'STB Models Tier 3'!AE38*$AE$2,"")</f>
        <v/>
      </c>
      <c r="AF38" s="14" t="str">
        <f>IF(AND(NOT(ISBLANK('STB Models Tier 3'!AF38)),NOT(ISBLANK(VLOOKUP($G38,'Tier 3 Allowances'!$A$2:$AB$6,25,FALSE))),'STB Models Tier 3'!AF38&lt;2,OR(ISBLANK('STB Models Tier 3'!AE38),'STB Models Tier 3'!AE38=0),OR(ISBLANK('STB Models Tier 3'!$P38),'STB Models Tier 3'!$P38=0)), 'STB Models Tier 3'!AF38*$AF$2,"")</f>
        <v/>
      </c>
      <c r="AG38" s="14" t="str">
        <f>IF(AND(NOT(ISBLANK('STB Models Tier 3'!AG38)),NOT(ISBLANK(VLOOKUP($G38,'Tier 3 Allowances'!$A$2:$AB$6,26,FALSE))),'STB Models Tier 3'!AG38&lt;2), 'STB Models Tier 3'!AG38*$AG$2,"")</f>
        <v/>
      </c>
      <c r="AH38" s="14" t="str">
        <f>IF(AND(NOT(ISBLANK('STB Models Tier 3'!AH38)),NOT(ISBLANK(VLOOKUP($G38,'Tier 3 Allowances'!$A$2:$AB$6,27,FALSE))),'STB Models Tier 3'!AH38&lt;2), 'STB Models Tier 3'!AH38*$AH$2,"")</f>
        <v/>
      </c>
      <c r="AI38" s="14" t="str">
        <f>IF(AND(NOT(ISBLANK('STB Models Tier 3'!AI38)),NOT(ISBLANK(VLOOKUP($G38,'Tier 3 Allowances'!$A$2:$AB$6,28,FALSE))),'STB Models Tier 3'!AI38&lt;2), 'STB Models Tier 3'!AI38*$AI$2,"")</f>
        <v/>
      </c>
      <c r="AJ38" s="56" t="str">
        <f>IF(ISBLANK('STB Models Tier 3'!AJ38),"",'STB Models Tier 3'!AJ38)</f>
        <v/>
      </c>
      <c r="AK38" s="15" t="str">
        <f>IF(ISBLANK('STB Models Tier 3'!AK38),"",'STB Models Tier 3'!AK38)</f>
        <v/>
      </c>
      <c r="AL38" s="15" t="str">
        <f>IF(ISBLANK('STB Models Tier 3'!AL38),"",'STB Models Tier 3'!AL38)</f>
        <v/>
      </c>
      <c r="AM38" s="15" t="str">
        <f>IF(ISBLANK('STB Models Tier 3'!AM38),"",'STB Models Tier 3'!AM38)</f>
        <v/>
      </c>
      <c r="AN38" s="15" t="str">
        <f>IF(ISBLANK('STB Models Tier 3'!AN38),"",'STB Models Tier 3'!AN38)</f>
        <v/>
      </c>
      <c r="AO38" s="15" t="str">
        <f>IF(ISBLANK('STB Models Tier 3'!AO38),"",'STB Models Tier 3'!AO38)</f>
        <v/>
      </c>
      <c r="AP38" s="15" t="str">
        <f>IF(ISBLANK('STB Models Tier 3'!G38),"",IF(ISBLANK('STB Models Tier 3'!H38), 14, 7-(4-$H38)/2))</f>
        <v/>
      </c>
      <c r="AQ38" s="15" t="str">
        <f>IF(ISBLANK('STB Models Tier 3'!G38),"",IF(ISBLANK('STB Models Tier 3'!I38),10,(10-I38)))</f>
        <v/>
      </c>
      <c r="AR38" s="15" t="str">
        <f>IF(ISBLANK('STB Models Tier 3'!G38),"",IF(ISBLANK('STB Models Tier 3'!H38),0,7+(4-H38)/2))</f>
        <v/>
      </c>
      <c r="AS38" s="15" t="str">
        <f>IF(ISBLANK('STB Models Tier 3'!G38),"",'STB Models Tier 3'!I38)</f>
        <v/>
      </c>
      <c r="AT38" s="15" t="str">
        <f>IF(ISBLANK('STB Models Tier 3'!G38),"",(IF(OR(AND(NOT(ISBLANK('STB Models Tier 3'!H38)),ISBLANK('STB Models Tier 3'!AM38)),AND(NOT(ISBLANK('STB Models Tier 3'!I38)),ISBLANK('STB Models Tier 3'!AN38)),ISBLANK('STB Models Tier 3'!AL38)),"Incomplete",0.365*('STB Models Tier 3'!AK38*AP38+'STB Models Tier 3'!AL38*AQ38+'STB Models Tier 3'!AM38*AR38+'STB Models Tier 3'!AN38*AS38))))</f>
        <v/>
      </c>
      <c r="AU38" s="14" t="str">
        <f>IF(ISBLANK('STB Models Tier 3'!G38),"",VLOOKUP(G38,'Tier 3 Allowances'!$A$2:$B$6,2,FALSE)+SUM($J38:$AI38))</f>
        <v/>
      </c>
      <c r="AV38" s="56" t="str">
        <f>IF(ISBLANK('STB Models Tier 3'!G38),"",AU38+'STB Models Tier 3'!AJ38)</f>
        <v/>
      </c>
      <c r="AW38" s="56" t="str">
        <f>IF(ISBLANK('STB Models Tier 3'!AO38),"",IF('STB Models Tier 3'!AO38&gt;'Tier 3 Calculations'!AV38,"No","Yes"))</f>
        <v/>
      </c>
      <c r="AX38" s="79" t="str">
        <f>IF(ISBLANK('STB Models Tier 3'!AT38),"",'STB Models Tier 3'!AT38)</f>
        <v/>
      </c>
    </row>
    <row r="39" spans="1:50" ht="16" x14ac:dyDescent="0.2">
      <c r="A39" s="56" t="str">
        <f>IF(ISBLANK('STB Models Tier 3'!A39),"",'STB Models Tier 3'!A39)</f>
        <v/>
      </c>
      <c r="B39" s="14" t="str">
        <f>IF(ISBLANK('STB Models Tier 3'!B39),"",'STB Models Tier 3'!B39)</f>
        <v/>
      </c>
      <c r="C39" s="14" t="str">
        <f>IF(ISBLANK('STB Models Tier 3'!C39),"",'STB Models Tier 3'!C39)</f>
        <v/>
      </c>
      <c r="D39" s="14" t="str">
        <f>IF(ISBLANK('STB Models Tier 3'!D39),"",'STB Models Tier 3'!D39)</f>
        <v/>
      </c>
      <c r="E39" s="14" t="str">
        <f>IF(ISBLANK('STB Models Tier 3'!E39),"",'STB Models Tier 3'!E39)</f>
        <v/>
      </c>
      <c r="F39" s="14" t="str">
        <f>IF(ISBLANK('STB Models Tier 3'!F39),"",'STB Models Tier 3'!F39)</f>
        <v/>
      </c>
      <c r="G39" s="14" t="str">
        <f>IF(ISBLANK('STB Models Tier 3'!G39),"",'STB Models Tier 3'!G39)</f>
        <v/>
      </c>
      <c r="H39" s="14" t="str">
        <f>IF(ISBLANK('STB Models Tier 3'!H39),"",'STB Models Tier 3'!H39)</f>
        <v/>
      </c>
      <c r="I39" s="14" t="str">
        <f>IF(ISBLANK('STB Models Tier 3'!I39),"",'STB Models Tier 3'!I39)</f>
        <v/>
      </c>
      <c r="J39" s="14" t="str">
        <f>IF(AND(NOT(ISBLANK('STB Models Tier 3'!J39)),NOT(ISBLANK(VLOOKUP($G39,'Tier 3 Allowances'!$A$2:$AB$6,3,FALSE))),'STB Models Tier 3'!J39&lt;2), 'STB Models Tier 3'!J39*$J$2,"")</f>
        <v/>
      </c>
      <c r="K39" s="14" t="str">
        <f>IF(AND(NOT(ISBLANK('STB Models Tier 3'!K39)),NOT(ISBLANK(VLOOKUP($G39,'Tier 3 Allowances'!$A$2:$AB$6,4,FALSE))),'STB Models Tier 3'!K39&lt;3), 'STB Models Tier 3'!K39*$K$2,"")</f>
        <v/>
      </c>
      <c r="L39" s="14" t="str">
        <f>IF(AND(NOT(ISBLANK('STB Models Tier 3'!L39)),NOT(ISBLANK(VLOOKUP($G39,'Tier 3 Allowances'!$A$2:$AB$6,5,FALSE))),'STB Models Tier 3'!L39&lt;2), 'STB Models Tier 3'!L39*$L$2,"")</f>
        <v/>
      </c>
      <c r="M39" s="14" t="str">
        <f>IF(AND(NOT(ISBLANK('STB Models Tier 3'!M39)),NOT(ISBLANK(VLOOKUP($G39,'Tier 3 Allowances'!$A$2:$AB$6,6,FALSE))),'STB Models Tier 3'!M39&lt;3), 'STB Models Tier 3'!M39*$M$2,"")</f>
        <v/>
      </c>
      <c r="N39" s="14" t="str">
        <f>IF(AND(NOT(ISBLANK('STB Models Tier 3'!N39)),OR(ISBLANK('STB Models Tier 3'!O39),'STB Models Tier 3'!O39=0),NOT(ISBLANK(VLOOKUP($G39,'Tier 3 Allowances'!$A$2:$AB$6,7,FALSE))),'STB Models Tier 3'!N39&lt;2), 'STB Models Tier 3'!N39*$N$2,"")</f>
        <v/>
      </c>
      <c r="O39" s="14" t="str">
        <f>IF(AND(NOT(ISBLANK('STB Models Tier 3'!O39)),NOT(ISBLANK(VLOOKUP($G39,'Tier 3 Allowances'!$A$2:$AB$6,8,FALSE))),'STB Models Tier 3'!O39&lt;2), 'STB Models Tier 3'!O39*$O$2,"")</f>
        <v/>
      </c>
      <c r="P39" s="14" t="str">
        <f>IF(AND(NOT(ISBLANK('STB Models Tier 3'!P39)),NOT(ISBLANK(VLOOKUP($G39,'Tier 3 Allowances'!$A$2:$AB$6,9,FALSE))),'STB Models Tier 3'!P39&lt;7), 'STB Models Tier 3'!P39*$P$2,"")</f>
        <v/>
      </c>
      <c r="Q39" s="14" t="str">
        <f>IF(AND(NOT(ISBLANK('STB Models Tier 3'!Q39)),OR(ISBLANK('STB Models Tier 3'!T39),'STB Models Tier 3'!T39=0),NOT(ISBLANK(VLOOKUP($G39,'Tier 3 Allowances'!$A$2:$AB$6,10,FALSE))),'STB Models Tier 3'!Q39&lt;2), 'STB Models Tier 3'!Q39*$Q$2,"")</f>
        <v/>
      </c>
      <c r="R39" s="14" t="str">
        <f>IF(AND(NOT(ISBLANK('STB Models Tier 3'!R39)),NOT(ISBLANK(VLOOKUP($G39,'Tier 3 Allowances'!$A$2:$AB$6,11,FALSE))),'STB Models Tier 3'!R39&lt;2), 'STB Models Tier 3'!R39*$R$2,"")</f>
        <v/>
      </c>
      <c r="S39" s="14" t="str">
        <f>IF(AND(NOT(ISBLANK('STB Models Tier 3'!S39)),OR(ISBLANK('STB Models Tier 3'!T39),'STB Models Tier 3'!T39=0),NOT(ISBLANK(VLOOKUP($G39,'Tier 3 Allowances'!$A$2:$AB$6,12,FALSE))),'STB Models Tier 3'!S39&lt;2), 'STB Models Tier 3'!S39*$S$2,"")</f>
        <v/>
      </c>
      <c r="T39" s="14" t="str">
        <f>IF(AND(NOT(ISBLANK('STB Models Tier 3'!T39)),NOT(ISBLANK(VLOOKUP($G39,'Tier 3 Allowances'!$A$2:$AB$6,13,FALSE))),'STB Models Tier 3'!T39&lt;2), 'STB Models Tier 3'!T39*$T$2,"")</f>
        <v/>
      </c>
      <c r="U39" s="14" t="str">
        <f>IF(AND(NOT(ISBLANK('STB Models Tier 3'!U39)),NOT(ISBLANK(VLOOKUP($G39,'Tier 3 Allowances'!$A$2:$AB$6,14,FALSE))),'STB Models Tier 3'!U39&lt;2), 'STB Models Tier 3'!U39*$U$2,"")</f>
        <v/>
      </c>
      <c r="V39" s="14" t="str">
        <f>IF(AND(NOT(ISBLANK('STB Models Tier 3'!V39)),NOT(ISBLANK(VLOOKUP($G39,'Tier 3 Allowances'!$A$2:$AB$6,15,FALSE))),'STB Models Tier 3'!V39&lt;3), 'STB Models Tier 3'!V39*$V$2,"")</f>
        <v/>
      </c>
      <c r="W39" s="14" t="str">
        <f>IF(AND(NOT(ISBLANK('STB Models Tier 3'!W39)),NOT(ISBLANK(VLOOKUP($G39,'Tier 3 Allowances'!$A$2:$AB$6,16,FALSE))),'STB Models Tier 3'!W39&lt;2), 'STB Models Tier 3'!W39*$W$2,"")</f>
        <v/>
      </c>
      <c r="X39" s="14" t="str">
        <f>IF(AND(NOT(ISBLANK('STB Models Tier 3'!X39)),NOT(ISBLANK(VLOOKUP($G39,'Tier 3 Allowances'!$A$2:$AB$6,17,FALSE))),'STB Models Tier 3'!X39&lt;6), 'STB Models Tier 3'!X39*$X$2,"")</f>
        <v/>
      </c>
      <c r="Y39" s="14" t="str">
        <f>IF(AND(NOT(ISBLANK('STB Models Tier 3'!Y39)),NOT(ISBLANK(VLOOKUP($G39,'Tier 3 Allowances'!$A$2:$AB$6,18,FALSE))),'STB Models Tier 3'!Y39&lt;3), 'STB Models Tier 3'!Y39*$Y$2,"")</f>
        <v/>
      </c>
      <c r="Z39" s="14" t="str">
        <f>IF(AND(NOT(ISBLANK('STB Models Tier 3'!Z39)),NOT(ISBLANK(VLOOKUP($G39,'Tier 3 Allowances'!$A$2:$AB$6,19,FALSE))),'STB Models Tier 3'!Z39&lt;3), 'STB Models Tier 3'!Z39*$Z$2,"")</f>
        <v/>
      </c>
      <c r="AA39" s="14" t="str">
        <f>IF(AND(NOT(ISBLANK('STB Models Tier 3'!AA39)),NOT(ISBLANK(VLOOKUP($G39,'Tier 3 Allowances'!$A$2:$AB$6,20,FALSE))),'STB Models Tier 3'!AA39&lt;11), 'STB Models Tier 3'!AA39*$AA$2,"")</f>
        <v/>
      </c>
      <c r="AB39" s="14" t="str">
        <f>IF(AND(NOT(ISBLANK('STB Models Tier 3'!AB39)),NOT(ISBLANK(VLOOKUP($G39,'Tier 3 Allowances'!$A$2:$AB$6,21,FALSE))),'STB Models Tier 3'!AB39&lt;3), 'STB Models Tier 3'!AB39*$AB$2,"")</f>
        <v/>
      </c>
      <c r="AC39" s="14" t="str">
        <f>IF(AND(NOT(ISBLANK('STB Models Tier 3'!AC39)),NOT(ISBLANK(VLOOKUP($G39,'Tier 3 Allowances'!$A$2:$AB$6,22,FALSE))),'STB Models Tier 3'!AC39&lt;3), 'STB Models Tier 3'!AC39*$AC$2,"")</f>
        <v/>
      </c>
      <c r="AD39" s="14" t="str">
        <f>IF(AND(NOT(ISBLANK('STB Models Tier 3'!AD39)),NOT(ISBLANK(VLOOKUP($G39,'Tier 3 Allowances'!$A$2:$AB$6,23,FALSE))),'STB Models Tier 3'!AD39&lt;11), 'STB Models Tier 3'!AD39*$AD$2,"")</f>
        <v/>
      </c>
      <c r="AE39" s="14" t="str">
        <f>IF(AND(NOT(ISBLANK('STB Models Tier 3'!AE39)),NOT(ISBLANK(VLOOKUP($G39,'Tier 3 Allowances'!$A$2:$AB$6,24,FALSE))),'STB Models Tier 3'!AE39&lt;2), 'STB Models Tier 3'!AE39*$AE$2,"")</f>
        <v/>
      </c>
      <c r="AF39" s="14" t="str">
        <f>IF(AND(NOT(ISBLANK('STB Models Tier 3'!AF39)),NOT(ISBLANK(VLOOKUP($G39,'Tier 3 Allowances'!$A$2:$AB$6,25,FALSE))),'STB Models Tier 3'!AF39&lt;2,OR(ISBLANK('STB Models Tier 3'!AE39),'STB Models Tier 3'!AE39=0),OR(ISBLANK('STB Models Tier 3'!$P39),'STB Models Tier 3'!$P39=0)), 'STB Models Tier 3'!AF39*$AF$2,"")</f>
        <v/>
      </c>
      <c r="AG39" s="14" t="str">
        <f>IF(AND(NOT(ISBLANK('STB Models Tier 3'!AG39)),NOT(ISBLANK(VLOOKUP($G39,'Tier 3 Allowances'!$A$2:$AB$6,26,FALSE))),'STB Models Tier 3'!AG39&lt;2), 'STB Models Tier 3'!AG39*$AG$2,"")</f>
        <v/>
      </c>
      <c r="AH39" s="14" t="str">
        <f>IF(AND(NOT(ISBLANK('STB Models Tier 3'!AH39)),NOT(ISBLANK(VLOOKUP($G39,'Tier 3 Allowances'!$A$2:$AB$6,27,FALSE))),'STB Models Tier 3'!AH39&lt;2), 'STB Models Tier 3'!AH39*$AH$2,"")</f>
        <v/>
      </c>
      <c r="AI39" s="14" t="str">
        <f>IF(AND(NOT(ISBLANK('STB Models Tier 3'!AI39)),NOT(ISBLANK(VLOOKUP($G39,'Tier 3 Allowances'!$A$2:$AB$6,28,FALSE))),'STB Models Tier 3'!AI39&lt;2), 'STB Models Tier 3'!AI39*$AI$2,"")</f>
        <v/>
      </c>
      <c r="AJ39" s="56" t="str">
        <f>IF(ISBLANK('STB Models Tier 3'!AJ39),"",'STB Models Tier 3'!AJ39)</f>
        <v/>
      </c>
      <c r="AK39" s="15" t="str">
        <f>IF(ISBLANK('STB Models Tier 3'!AK39),"",'STB Models Tier 3'!AK39)</f>
        <v/>
      </c>
      <c r="AL39" s="15" t="str">
        <f>IF(ISBLANK('STB Models Tier 3'!AL39),"",'STB Models Tier 3'!AL39)</f>
        <v/>
      </c>
      <c r="AM39" s="15" t="str">
        <f>IF(ISBLANK('STB Models Tier 3'!AM39),"",'STB Models Tier 3'!AM39)</f>
        <v/>
      </c>
      <c r="AN39" s="15" t="str">
        <f>IF(ISBLANK('STB Models Tier 3'!AN39),"",'STB Models Tier 3'!AN39)</f>
        <v/>
      </c>
      <c r="AO39" s="15" t="str">
        <f>IF(ISBLANK('STB Models Tier 3'!AO39),"",'STB Models Tier 3'!AO39)</f>
        <v/>
      </c>
      <c r="AP39" s="15" t="str">
        <f>IF(ISBLANK('STB Models Tier 3'!G39),"",IF(ISBLANK('STB Models Tier 3'!H39), 14, 7-(4-$H39)/2))</f>
        <v/>
      </c>
      <c r="AQ39" s="15" t="str">
        <f>IF(ISBLANK('STB Models Tier 3'!G39),"",IF(ISBLANK('STB Models Tier 3'!I39),10,(10-I39)))</f>
        <v/>
      </c>
      <c r="AR39" s="15" t="str">
        <f>IF(ISBLANK('STB Models Tier 3'!G39),"",IF(ISBLANK('STB Models Tier 3'!H39),0,7+(4-H39)/2))</f>
        <v/>
      </c>
      <c r="AS39" s="15" t="str">
        <f>IF(ISBLANK('STB Models Tier 3'!G39),"",'STB Models Tier 3'!I39)</f>
        <v/>
      </c>
      <c r="AT39" s="15" t="str">
        <f>IF(ISBLANK('STB Models Tier 3'!G39),"",(IF(OR(AND(NOT(ISBLANK('STB Models Tier 3'!H39)),ISBLANK('STB Models Tier 3'!AM39)),AND(NOT(ISBLANK('STB Models Tier 3'!I39)),ISBLANK('STB Models Tier 3'!AN39)),ISBLANK('STB Models Tier 3'!AL39)),"Incomplete",0.365*('STB Models Tier 3'!AK39*AP39+'STB Models Tier 3'!AL39*AQ39+'STB Models Tier 3'!AM39*AR39+'STB Models Tier 3'!AN39*AS39))))</f>
        <v/>
      </c>
      <c r="AU39" s="14" t="str">
        <f>IF(ISBLANK('STB Models Tier 3'!G39),"",VLOOKUP(G39,'Tier 3 Allowances'!$A$2:$B$6,2,FALSE)+SUM($J39:$AI39))</f>
        <v/>
      </c>
      <c r="AV39" s="56" t="str">
        <f>IF(ISBLANK('STB Models Tier 3'!G39),"",AU39+'STB Models Tier 3'!AJ39)</f>
        <v/>
      </c>
      <c r="AW39" s="56" t="str">
        <f>IF(ISBLANK('STB Models Tier 3'!AO39),"",IF('STB Models Tier 3'!AO39&gt;'Tier 3 Calculations'!AV39,"No","Yes"))</f>
        <v/>
      </c>
      <c r="AX39" s="79" t="str">
        <f>IF(ISBLANK('STB Models Tier 3'!AT39),"",'STB Models Tier 3'!AT39)</f>
        <v/>
      </c>
    </row>
    <row r="40" spans="1:50" ht="16" x14ac:dyDescent="0.2">
      <c r="A40" s="56" t="str">
        <f>IF(ISBLANK('STB Models Tier 3'!A40),"",'STB Models Tier 3'!A40)</f>
        <v/>
      </c>
      <c r="B40" s="14" t="str">
        <f>IF(ISBLANK('STB Models Tier 3'!B40),"",'STB Models Tier 3'!B40)</f>
        <v/>
      </c>
      <c r="C40" s="14" t="str">
        <f>IF(ISBLANK('STB Models Tier 3'!C40),"",'STB Models Tier 3'!C40)</f>
        <v/>
      </c>
      <c r="D40" s="14" t="str">
        <f>IF(ISBLANK('STB Models Tier 3'!D40),"",'STB Models Tier 3'!D40)</f>
        <v/>
      </c>
      <c r="E40" s="14" t="str">
        <f>IF(ISBLANK('STB Models Tier 3'!E40),"",'STB Models Tier 3'!E40)</f>
        <v/>
      </c>
      <c r="F40" s="14" t="str">
        <f>IF(ISBLANK('STB Models Tier 3'!F40),"",'STB Models Tier 3'!F40)</f>
        <v/>
      </c>
      <c r="G40" s="14" t="str">
        <f>IF(ISBLANK('STB Models Tier 3'!G40),"",'STB Models Tier 3'!G40)</f>
        <v/>
      </c>
      <c r="H40" s="14" t="str">
        <f>IF(ISBLANK('STB Models Tier 3'!H40),"",'STB Models Tier 3'!H40)</f>
        <v/>
      </c>
      <c r="I40" s="14" t="str">
        <f>IF(ISBLANK('STB Models Tier 3'!I40),"",'STB Models Tier 3'!I40)</f>
        <v/>
      </c>
      <c r="J40" s="14" t="str">
        <f>IF(AND(NOT(ISBLANK('STB Models Tier 3'!J40)),NOT(ISBLANK(VLOOKUP($G40,'Tier 3 Allowances'!$A$2:$AB$6,3,FALSE))),'STB Models Tier 3'!J40&lt;2), 'STB Models Tier 3'!J40*$J$2,"")</f>
        <v/>
      </c>
      <c r="K40" s="14" t="str">
        <f>IF(AND(NOT(ISBLANK('STB Models Tier 3'!K40)),NOT(ISBLANK(VLOOKUP($G40,'Tier 3 Allowances'!$A$2:$AB$6,4,FALSE))),'STB Models Tier 3'!K40&lt;3), 'STB Models Tier 3'!K40*$K$2,"")</f>
        <v/>
      </c>
      <c r="L40" s="14" t="str">
        <f>IF(AND(NOT(ISBLANK('STB Models Tier 3'!L40)),NOT(ISBLANK(VLOOKUP($G40,'Tier 3 Allowances'!$A$2:$AB$6,5,FALSE))),'STB Models Tier 3'!L40&lt;2), 'STB Models Tier 3'!L40*$L$2,"")</f>
        <v/>
      </c>
      <c r="M40" s="14" t="str">
        <f>IF(AND(NOT(ISBLANK('STB Models Tier 3'!M40)),NOT(ISBLANK(VLOOKUP($G40,'Tier 3 Allowances'!$A$2:$AB$6,6,FALSE))),'STB Models Tier 3'!M40&lt;3), 'STB Models Tier 3'!M40*$M$2,"")</f>
        <v/>
      </c>
      <c r="N40" s="14" t="str">
        <f>IF(AND(NOT(ISBLANK('STB Models Tier 3'!N40)),OR(ISBLANK('STB Models Tier 3'!O40),'STB Models Tier 3'!O40=0),NOT(ISBLANK(VLOOKUP($G40,'Tier 3 Allowances'!$A$2:$AB$6,7,FALSE))),'STB Models Tier 3'!N40&lt;2), 'STB Models Tier 3'!N40*$N$2,"")</f>
        <v/>
      </c>
      <c r="O40" s="14" t="str">
        <f>IF(AND(NOT(ISBLANK('STB Models Tier 3'!O40)),NOT(ISBLANK(VLOOKUP($G40,'Tier 3 Allowances'!$A$2:$AB$6,8,FALSE))),'STB Models Tier 3'!O40&lt;2), 'STB Models Tier 3'!O40*$O$2,"")</f>
        <v/>
      </c>
      <c r="P40" s="14" t="str">
        <f>IF(AND(NOT(ISBLANK('STB Models Tier 3'!P40)),NOT(ISBLANK(VLOOKUP($G40,'Tier 3 Allowances'!$A$2:$AB$6,9,FALSE))),'STB Models Tier 3'!P40&lt;7), 'STB Models Tier 3'!P40*$P$2,"")</f>
        <v/>
      </c>
      <c r="Q40" s="14" t="str">
        <f>IF(AND(NOT(ISBLANK('STB Models Tier 3'!Q40)),OR(ISBLANK('STB Models Tier 3'!T40),'STB Models Tier 3'!T40=0),NOT(ISBLANK(VLOOKUP($G40,'Tier 3 Allowances'!$A$2:$AB$6,10,FALSE))),'STB Models Tier 3'!Q40&lt;2), 'STB Models Tier 3'!Q40*$Q$2,"")</f>
        <v/>
      </c>
      <c r="R40" s="14" t="str">
        <f>IF(AND(NOT(ISBLANK('STB Models Tier 3'!R40)),NOT(ISBLANK(VLOOKUP($G40,'Tier 3 Allowances'!$A$2:$AB$6,11,FALSE))),'STB Models Tier 3'!R40&lt;2), 'STB Models Tier 3'!R40*$R$2,"")</f>
        <v/>
      </c>
      <c r="S40" s="14" t="str">
        <f>IF(AND(NOT(ISBLANK('STB Models Tier 3'!S40)),OR(ISBLANK('STB Models Tier 3'!T40),'STB Models Tier 3'!T40=0),NOT(ISBLANK(VLOOKUP($G40,'Tier 3 Allowances'!$A$2:$AB$6,12,FALSE))),'STB Models Tier 3'!S40&lt;2), 'STB Models Tier 3'!S40*$S$2,"")</f>
        <v/>
      </c>
      <c r="T40" s="14" t="str">
        <f>IF(AND(NOT(ISBLANK('STB Models Tier 3'!T40)),NOT(ISBLANK(VLOOKUP($G40,'Tier 3 Allowances'!$A$2:$AB$6,13,FALSE))),'STB Models Tier 3'!T40&lt;2), 'STB Models Tier 3'!T40*$T$2,"")</f>
        <v/>
      </c>
      <c r="U40" s="14" t="str">
        <f>IF(AND(NOT(ISBLANK('STB Models Tier 3'!U40)),NOT(ISBLANK(VLOOKUP($G40,'Tier 3 Allowances'!$A$2:$AB$6,14,FALSE))),'STB Models Tier 3'!U40&lt;2), 'STB Models Tier 3'!U40*$U$2,"")</f>
        <v/>
      </c>
      <c r="V40" s="14" t="str">
        <f>IF(AND(NOT(ISBLANK('STB Models Tier 3'!V40)),NOT(ISBLANK(VLOOKUP($G40,'Tier 3 Allowances'!$A$2:$AB$6,15,FALSE))),'STB Models Tier 3'!V40&lt;3), 'STB Models Tier 3'!V40*$V$2,"")</f>
        <v/>
      </c>
      <c r="W40" s="14" t="str">
        <f>IF(AND(NOT(ISBLANK('STB Models Tier 3'!W40)),NOT(ISBLANK(VLOOKUP($G40,'Tier 3 Allowances'!$A$2:$AB$6,16,FALSE))),'STB Models Tier 3'!W40&lt;2), 'STB Models Tier 3'!W40*$W$2,"")</f>
        <v/>
      </c>
      <c r="X40" s="14" t="str">
        <f>IF(AND(NOT(ISBLANK('STB Models Tier 3'!X40)),NOT(ISBLANK(VLOOKUP($G40,'Tier 3 Allowances'!$A$2:$AB$6,17,FALSE))),'STB Models Tier 3'!X40&lt;6), 'STB Models Tier 3'!X40*$X$2,"")</f>
        <v/>
      </c>
      <c r="Y40" s="14" t="str">
        <f>IF(AND(NOT(ISBLANK('STB Models Tier 3'!Y40)),NOT(ISBLANK(VLOOKUP($G40,'Tier 3 Allowances'!$A$2:$AB$6,18,FALSE))),'STB Models Tier 3'!Y40&lt;3), 'STB Models Tier 3'!Y40*$Y$2,"")</f>
        <v/>
      </c>
      <c r="Z40" s="14" t="str">
        <f>IF(AND(NOT(ISBLANK('STB Models Tier 3'!Z40)),NOT(ISBLANK(VLOOKUP($G40,'Tier 3 Allowances'!$A$2:$AB$6,19,FALSE))),'STB Models Tier 3'!Z40&lt;3), 'STB Models Tier 3'!Z40*$Z$2,"")</f>
        <v/>
      </c>
      <c r="AA40" s="14" t="str">
        <f>IF(AND(NOT(ISBLANK('STB Models Tier 3'!AA40)),NOT(ISBLANK(VLOOKUP($G40,'Tier 3 Allowances'!$A$2:$AB$6,20,FALSE))),'STB Models Tier 3'!AA40&lt;11), 'STB Models Tier 3'!AA40*$AA$2,"")</f>
        <v/>
      </c>
      <c r="AB40" s="14" t="str">
        <f>IF(AND(NOT(ISBLANK('STB Models Tier 3'!AB40)),NOT(ISBLANK(VLOOKUP($G40,'Tier 3 Allowances'!$A$2:$AB$6,21,FALSE))),'STB Models Tier 3'!AB40&lt;3), 'STB Models Tier 3'!AB40*$AB$2,"")</f>
        <v/>
      </c>
      <c r="AC40" s="14" t="str">
        <f>IF(AND(NOT(ISBLANK('STB Models Tier 3'!AC40)),NOT(ISBLANK(VLOOKUP($G40,'Tier 3 Allowances'!$A$2:$AB$6,22,FALSE))),'STB Models Tier 3'!AC40&lt;3), 'STB Models Tier 3'!AC40*$AC$2,"")</f>
        <v/>
      </c>
      <c r="AD40" s="14" t="str">
        <f>IF(AND(NOT(ISBLANK('STB Models Tier 3'!AD40)),NOT(ISBLANK(VLOOKUP($G40,'Tier 3 Allowances'!$A$2:$AB$6,23,FALSE))),'STB Models Tier 3'!AD40&lt;11), 'STB Models Tier 3'!AD40*$AD$2,"")</f>
        <v/>
      </c>
      <c r="AE40" s="14" t="str">
        <f>IF(AND(NOT(ISBLANK('STB Models Tier 3'!AE40)),NOT(ISBLANK(VLOOKUP($G40,'Tier 3 Allowances'!$A$2:$AB$6,24,FALSE))),'STB Models Tier 3'!AE40&lt;2), 'STB Models Tier 3'!AE40*$AE$2,"")</f>
        <v/>
      </c>
      <c r="AF40" s="14" t="str">
        <f>IF(AND(NOT(ISBLANK('STB Models Tier 3'!AF40)),NOT(ISBLANK(VLOOKUP($G40,'Tier 3 Allowances'!$A$2:$AB$6,25,FALSE))),'STB Models Tier 3'!AF40&lt;2,OR(ISBLANK('STB Models Tier 3'!AE40),'STB Models Tier 3'!AE40=0),OR(ISBLANK('STB Models Tier 3'!$P40),'STB Models Tier 3'!$P40=0)), 'STB Models Tier 3'!AF40*$AF$2,"")</f>
        <v/>
      </c>
      <c r="AG40" s="14" t="str">
        <f>IF(AND(NOT(ISBLANK('STB Models Tier 3'!AG40)),NOT(ISBLANK(VLOOKUP($G40,'Tier 3 Allowances'!$A$2:$AB$6,26,FALSE))),'STB Models Tier 3'!AG40&lt;2), 'STB Models Tier 3'!AG40*$AG$2,"")</f>
        <v/>
      </c>
      <c r="AH40" s="14" t="str">
        <f>IF(AND(NOT(ISBLANK('STB Models Tier 3'!AH40)),NOT(ISBLANK(VLOOKUP($G40,'Tier 3 Allowances'!$A$2:$AB$6,27,FALSE))),'STB Models Tier 3'!AH40&lt;2), 'STB Models Tier 3'!AH40*$AH$2,"")</f>
        <v/>
      </c>
      <c r="AI40" s="14" t="str">
        <f>IF(AND(NOT(ISBLANK('STB Models Tier 3'!AI40)),NOT(ISBLANK(VLOOKUP($G40,'Tier 3 Allowances'!$A$2:$AB$6,28,FALSE))),'STB Models Tier 3'!AI40&lt;2), 'STB Models Tier 3'!AI40*$AI$2,"")</f>
        <v/>
      </c>
      <c r="AJ40" s="56" t="str">
        <f>IF(ISBLANK('STB Models Tier 3'!AJ40),"",'STB Models Tier 3'!AJ40)</f>
        <v/>
      </c>
      <c r="AK40" s="15" t="str">
        <f>IF(ISBLANK('STB Models Tier 3'!AK40),"",'STB Models Tier 3'!AK40)</f>
        <v/>
      </c>
      <c r="AL40" s="15" t="str">
        <f>IF(ISBLANK('STB Models Tier 3'!AL40),"",'STB Models Tier 3'!AL40)</f>
        <v/>
      </c>
      <c r="AM40" s="15" t="str">
        <f>IF(ISBLANK('STB Models Tier 3'!AM40),"",'STB Models Tier 3'!AM40)</f>
        <v/>
      </c>
      <c r="AN40" s="15" t="str">
        <f>IF(ISBLANK('STB Models Tier 3'!AN40),"",'STB Models Tier 3'!AN40)</f>
        <v/>
      </c>
      <c r="AO40" s="15" t="str">
        <f>IF(ISBLANK('STB Models Tier 3'!AO40),"",'STB Models Tier 3'!AO40)</f>
        <v/>
      </c>
      <c r="AP40" s="15" t="str">
        <f>IF(ISBLANK('STB Models Tier 3'!G40),"",IF(ISBLANK('STB Models Tier 3'!H40), 14, 7-(4-$H40)/2))</f>
        <v/>
      </c>
      <c r="AQ40" s="15" t="str">
        <f>IF(ISBLANK('STB Models Tier 3'!G40),"",IF(ISBLANK('STB Models Tier 3'!I40),10,(10-I40)))</f>
        <v/>
      </c>
      <c r="AR40" s="15" t="str">
        <f>IF(ISBLANK('STB Models Tier 3'!G40),"",IF(ISBLANK('STB Models Tier 3'!H40),0,7+(4-H40)/2))</f>
        <v/>
      </c>
      <c r="AS40" s="15" t="str">
        <f>IF(ISBLANK('STB Models Tier 3'!G40),"",'STB Models Tier 3'!I40)</f>
        <v/>
      </c>
      <c r="AT40" s="15" t="str">
        <f>IF(ISBLANK('STB Models Tier 3'!G40),"",(IF(OR(AND(NOT(ISBLANK('STB Models Tier 3'!H40)),ISBLANK('STB Models Tier 3'!AM40)),AND(NOT(ISBLANK('STB Models Tier 3'!I40)),ISBLANK('STB Models Tier 3'!AN40)),ISBLANK('STB Models Tier 3'!AL40)),"Incomplete",0.365*('STB Models Tier 3'!AK40*AP40+'STB Models Tier 3'!AL40*AQ40+'STB Models Tier 3'!AM40*AR40+'STB Models Tier 3'!AN40*AS40))))</f>
        <v/>
      </c>
      <c r="AU40" s="14" t="str">
        <f>IF(ISBLANK('STB Models Tier 3'!G40),"",VLOOKUP(G40,'Tier 3 Allowances'!$A$2:$B$6,2,FALSE)+SUM($J40:$AI40))</f>
        <v/>
      </c>
      <c r="AV40" s="56" t="str">
        <f>IF(ISBLANK('STB Models Tier 3'!G40),"",AU40+'STB Models Tier 3'!AJ40)</f>
        <v/>
      </c>
      <c r="AW40" s="56" t="str">
        <f>IF(ISBLANK('STB Models Tier 3'!AO40),"",IF('STB Models Tier 3'!AO40&gt;'Tier 3 Calculations'!AV40,"No","Yes"))</f>
        <v/>
      </c>
      <c r="AX40" s="79" t="str">
        <f>IF(ISBLANK('STB Models Tier 3'!AT40),"",'STB Models Tier 3'!AT40)</f>
        <v/>
      </c>
    </row>
    <row r="41" spans="1:50" ht="16" x14ac:dyDescent="0.2">
      <c r="A41" s="56" t="str">
        <f>IF(ISBLANK('STB Models Tier 3'!A41),"",'STB Models Tier 3'!A41)</f>
        <v/>
      </c>
      <c r="B41" s="14" t="str">
        <f>IF(ISBLANK('STB Models Tier 3'!B41),"",'STB Models Tier 3'!B41)</f>
        <v/>
      </c>
      <c r="C41" s="14" t="str">
        <f>IF(ISBLANK('STB Models Tier 3'!C41),"",'STB Models Tier 3'!C41)</f>
        <v/>
      </c>
      <c r="D41" s="14" t="str">
        <f>IF(ISBLANK('STB Models Tier 3'!D41),"",'STB Models Tier 3'!D41)</f>
        <v/>
      </c>
      <c r="E41" s="14" t="str">
        <f>IF(ISBLANK('STB Models Tier 3'!E41),"",'STB Models Tier 3'!E41)</f>
        <v/>
      </c>
      <c r="F41" s="14" t="str">
        <f>IF(ISBLANK('STB Models Tier 3'!F41),"",'STB Models Tier 3'!F41)</f>
        <v/>
      </c>
      <c r="G41" s="14" t="str">
        <f>IF(ISBLANK('STB Models Tier 3'!G41),"",'STB Models Tier 3'!G41)</f>
        <v/>
      </c>
      <c r="H41" s="14" t="str">
        <f>IF(ISBLANK('STB Models Tier 3'!H41),"",'STB Models Tier 3'!H41)</f>
        <v/>
      </c>
      <c r="I41" s="14" t="str">
        <f>IF(ISBLANK('STB Models Tier 3'!I41),"",'STB Models Tier 3'!I41)</f>
        <v/>
      </c>
      <c r="J41" s="14" t="str">
        <f>IF(AND(NOT(ISBLANK('STB Models Tier 3'!J41)),NOT(ISBLANK(VLOOKUP($G41,'Tier 3 Allowances'!$A$2:$AB$6,3,FALSE))),'STB Models Tier 3'!J41&lt;2), 'STB Models Tier 3'!J41*$J$2,"")</f>
        <v/>
      </c>
      <c r="K41" s="14" t="str">
        <f>IF(AND(NOT(ISBLANK('STB Models Tier 3'!K41)),NOT(ISBLANK(VLOOKUP($G41,'Tier 3 Allowances'!$A$2:$AB$6,4,FALSE))),'STB Models Tier 3'!K41&lt;3), 'STB Models Tier 3'!K41*$K$2,"")</f>
        <v/>
      </c>
      <c r="L41" s="14" t="str">
        <f>IF(AND(NOT(ISBLANK('STB Models Tier 3'!L41)),NOT(ISBLANK(VLOOKUP($G41,'Tier 3 Allowances'!$A$2:$AB$6,5,FALSE))),'STB Models Tier 3'!L41&lt;2), 'STB Models Tier 3'!L41*$L$2,"")</f>
        <v/>
      </c>
      <c r="M41" s="14" t="str">
        <f>IF(AND(NOT(ISBLANK('STB Models Tier 3'!M41)),NOT(ISBLANK(VLOOKUP($G41,'Tier 3 Allowances'!$A$2:$AB$6,6,FALSE))),'STB Models Tier 3'!M41&lt;3), 'STB Models Tier 3'!M41*$M$2,"")</f>
        <v/>
      </c>
      <c r="N41" s="14" t="str">
        <f>IF(AND(NOT(ISBLANK('STB Models Tier 3'!N41)),OR(ISBLANK('STB Models Tier 3'!O41),'STB Models Tier 3'!O41=0),NOT(ISBLANK(VLOOKUP($G41,'Tier 3 Allowances'!$A$2:$AB$6,7,FALSE))),'STB Models Tier 3'!N41&lt;2), 'STB Models Tier 3'!N41*$N$2,"")</f>
        <v/>
      </c>
      <c r="O41" s="14" t="str">
        <f>IF(AND(NOT(ISBLANK('STB Models Tier 3'!O41)),NOT(ISBLANK(VLOOKUP($G41,'Tier 3 Allowances'!$A$2:$AB$6,8,FALSE))),'STB Models Tier 3'!O41&lt;2), 'STB Models Tier 3'!O41*$O$2,"")</f>
        <v/>
      </c>
      <c r="P41" s="14" t="str">
        <f>IF(AND(NOT(ISBLANK('STB Models Tier 3'!P41)),NOT(ISBLANK(VLOOKUP($G41,'Tier 3 Allowances'!$A$2:$AB$6,9,FALSE))),'STB Models Tier 3'!P41&lt;7), 'STB Models Tier 3'!P41*$P$2,"")</f>
        <v/>
      </c>
      <c r="Q41" s="14" t="str">
        <f>IF(AND(NOT(ISBLANK('STB Models Tier 3'!Q41)),OR(ISBLANK('STB Models Tier 3'!T41),'STB Models Tier 3'!T41=0),NOT(ISBLANK(VLOOKUP($G41,'Tier 3 Allowances'!$A$2:$AB$6,10,FALSE))),'STB Models Tier 3'!Q41&lt;2), 'STB Models Tier 3'!Q41*$Q$2,"")</f>
        <v/>
      </c>
      <c r="R41" s="14" t="str">
        <f>IF(AND(NOT(ISBLANK('STB Models Tier 3'!R41)),NOT(ISBLANK(VLOOKUP($G41,'Tier 3 Allowances'!$A$2:$AB$6,11,FALSE))),'STB Models Tier 3'!R41&lt;2), 'STB Models Tier 3'!R41*$R$2,"")</f>
        <v/>
      </c>
      <c r="S41" s="14" t="str">
        <f>IF(AND(NOT(ISBLANK('STB Models Tier 3'!S41)),OR(ISBLANK('STB Models Tier 3'!T41),'STB Models Tier 3'!T41=0),NOT(ISBLANK(VLOOKUP($G41,'Tier 3 Allowances'!$A$2:$AB$6,12,FALSE))),'STB Models Tier 3'!S41&lt;2), 'STB Models Tier 3'!S41*$S$2,"")</f>
        <v/>
      </c>
      <c r="T41" s="14" t="str">
        <f>IF(AND(NOT(ISBLANK('STB Models Tier 3'!T41)),NOT(ISBLANK(VLOOKUP($G41,'Tier 3 Allowances'!$A$2:$AB$6,13,FALSE))),'STB Models Tier 3'!T41&lt;2), 'STB Models Tier 3'!T41*$T$2,"")</f>
        <v/>
      </c>
      <c r="U41" s="14" t="str">
        <f>IF(AND(NOT(ISBLANK('STB Models Tier 3'!U41)),NOT(ISBLANK(VLOOKUP($G41,'Tier 3 Allowances'!$A$2:$AB$6,14,FALSE))),'STB Models Tier 3'!U41&lt;2), 'STB Models Tier 3'!U41*$U$2,"")</f>
        <v/>
      </c>
      <c r="V41" s="14" t="str">
        <f>IF(AND(NOT(ISBLANK('STB Models Tier 3'!V41)),NOT(ISBLANK(VLOOKUP($G41,'Tier 3 Allowances'!$A$2:$AB$6,15,FALSE))),'STB Models Tier 3'!V41&lt;3), 'STB Models Tier 3'!V41*$V$2,"")</f>
        <v/>
      </c>
      <c r="W41" s="14" t="str">
        <f>IF(AND(NOT(ISBLANK('STB Models Tier 3'!W41)),NOT(ISBLANK(VLOOKUP($G41,'Tier 3 Allowances'!$A$2:$AB$6,16,FALSE))),'STB Models Tier 3'!W41&lt;2), 'STB Models Tier 3'!W41*$W$2,"")</f>
        <v/>
      </c>
      <c r="X41" s="14" t="str">
        <f>IF(AND(NOT(ISBLANK('STB Models Tier 3'!X41)),NOT(ISBLANK(VLOOKUP($G41,'Tier 3 Allowances'!$A$2:$AB$6,17,FALSE))),'STB Models Tier 3'!X41&lt;6), 'STB Models Tier 3'!X41*$X$2,"")</f>
        <v/>
      </c>
      <c r="Y41" s="14" t="str">
        <f>IF(AND(NOT(ISBLANK('STB Models Tier 3'!Y41)),NOT(ISBLANK(VLOOKUP($G41,'Tier 3 Allowances'!$A$2:$AB$6,18,FALSE))),'STB Models Tier 3'!Y41&lt;3), 'STB Models Tier 3'!Y41*$Y$2,"")</f>
        <v/>
      </c>
      <c r="Z41" s="14" t="str">
        <f>IF(AND(NOT(ISBLANK('STB Models Tier 3'!Z41)),NOT(ISBLANK(VLOOKUP($G41,'Tier 3 Allowances'!$A$2:$AB$6,19,FALSE))),'STB Models Tier 3'!Z41&lt;3), 'STB Models Tier 3'!Z41*$Z$2,"")</f>
        <v/>
      </c>
      <c r="AA41" s="14" t="str">
        <f>IF(AND(NOT(ISBLANK('STB Models Tier 3'!AA41)),NOT(ISBLANK(VLOOKUP($G41,'Tier 3 Allowances'!$A$2:$AB$6,20,FALSE))),'STB Models Tier 3'!AA41&lt;11), 'STB Models Tier 3'!AA41*$AA$2,"")</f>
        <v/>
      </c>
      <c r="AB41" s="14" t="str">
        <f>IF(AND(NOT(ISBLANK('STB Models Tier 3'!AB41)),NOT(ISBLANK(VLOOKUP($G41,'Tier 3 Allowances'!$A$2:$AB$6,21,FALSE))),'STB Models Tier 3'!AB41&lt;3), 'STB Models Tier 3'!AB41*$AB$2,"")</f>
        <v/>
      </c>
      <c r="AC41" s="14" t="str">
        <f>IF(AND(NOT(ISBLANK('STB Models Tier 3'!AC41)),NOT(ISBLANK(VLOOKUP($G41,'Tier 3 Allowances'!$A$2:$AB$6,22,FALSE))),'STB Models Tier 3'!AC41&lt;3), 'STB Models Tier 3'!AC41*$AC$2,"")</f>
        <v/>
      </c>
      <c r="AD41" s="14" t="str">
        <f>IF(AND(NOT(ISBLANK('STB Models Tier 3'!AD41)),NOT(ISBLANK(VLOOKUP($G41,'Tier 3 Allowances'!$A$2:$AB$6,23,FALSE))),'STB Models Tier 3'!AD41&lt;11), 'STB Models Tier 3'!AD41*$AD$2,"")</f>
        <v/>
      </c>
      <c r="AE41" s="14" t="str">
        <f>IF(AND(NOT(ISBLANK('STB Models Tier 3'!AE41)),NOT(ISBLANK(VLOOKUP($G41,'Tier 3 Allowances'!$A$2:$AB$6,24,FALSE))),'STB Models Tier 3'!AE41&lt;2), 'STB Models Tier 3'!AE41*$AE$2,"")</f>
        <v/>
      </c>
      <c r="AF41" s="14" t="str">
        <f>IF(AND(NOT(ISBLANK('STB Models Tier 3'!AF41)),NOT(ISBLANK(VLOOKUP($G41,'Tier 3 Allowances'!$A$2:$AB$6,25,FALSE))),'STB Models Tier 3'!AF41&lt;2,OR(ISBLANK('STB Models Tier 3'!AE41),'STB Models Tier 3'!AE41=0),OR(ISBLANK('STB Models Tier 3'!$P41),'STB Models Tier 3'!$P41=0)), 'STB Models Tier 3'!AF41*$AF$2,"")</f>
        <v/>
      </c>
      <c r="AG41" s="14" t="str">
        <f>IF(AND(NOT(ISBLANK('STB Models Tier 3'!AG41)),NOT(ISBLANK(VLOOKUP($G41,'Tier 3 Allowances'!$A$2:$AB$6,26,FALSE))),'STB Models Tier 3'!AG41&lt;2), 'STB Models Tier 3'!AG41*$AG$2,"")</f>
        <v/>
      </c>
      <c r="AH41" s="14" t="str">
        <f>IF(AND(NOT(ISBLANK('STB Models Tier 3'!AH41)),NOT(ISBLANK(VLOOKUP($G41,'Tier 3 Allowances'!$A$2:$AB$6,27,FALSE))),'STB Models Tier 3'!AH41&lt;2), 'STB Models Tier 3'!AH41*$AH$2,"")</f>
        <v/>
      </c>
      <c r="AI41" s="14" t="str">
        <f>IF(AND(NOT(ISBLANK('STB Models Tier 3'!AI41)),NOT(ISBLANK(VLOOKUP($G41,'Tier 3 Allowances'!$A$2:$AB$6,28,FALSE))),'STB Models Tier 3'!AI41&lt;2), 'STB Models Tier 3'!AI41*$AI$2,"")</f>
        <v/>
      </c>
      <c r="AJ41" s="56" t="str">
        <f>IF(ISBLANK('STB Models Tier 3'!AJ41),"",'STB Models Tier 3'!AJ41)</f>
        <v/>
      </c>
      <c r="AK41" s="15" t="str">
        <f>IF(ISBLANK('STB Models Tier 3'!AK41),"",'STB Models Tier 3'!AK41)</f>
        <v/>
      </c>
      <c r="AL41" s="15" t="str">
        <f>IF(ISBLANK('STB Models Tier 3'!AL41),"",'STB Models Tier 3'!AL41)</f>
        <v/>
      </c>
      <c r="AM41" s="15" t="str">
        <f>IF(ISBLANK('STB Models Tier 3'!AM41),"",'STB Models Tier 3'!AM41)</f>
        <v/>
      </c>
      <c r="AN41" s="15" t="str">
        <f>IF(ISBLANK('STB Models Tier 3'!AN41),"",'STB Models Tier 3'!AN41)</f>
        <v/>
      </c>
      <c r="AO41" s="15" t="str">
        <f>IF(ISBLANK('STB Models Tier 3'!AO41),"",'STB Models Tier 3'!AO41)</f>
        <v/>
      </c>
      <c r="AP41" s="15" t="str">
        <f>IF(ISBLANK('STB Models Tier 3'!G41),"",IF(ISBLANK('STB Models Tier 3'!H41), 14, 7-(4-$H41)/2))</f>
        <v/>
      </c>
      <c r="AQ41" s="15" t="str">
        <f>IF(ISBLANK('STB Models Tier 3'!G41),"",IF(ISBLANK('STB Models Tier 3'!I41),10,(10-I41)))</f>
        <v/>
      </c>
      <c r="AR41" s="15" t="str">
        <f>IF(ISBLANK('STB Models Tier 3'!G41),"",IF(ISBLANK('STB Models Tier 3'!H41),0,7+(4-H41)/2))</f>
        <v/>
      </c>
      <c r="AS41" s="15" t="str">
        <f>IF(ISBLANK('STB Models Tier 3'!G41),"",'STB Models Tier 3'!I41)</f>
        <v/>
      </c>
      <c r="AT41" s="15" t="str">
        <f>IF(ISBLANK('STB Models Tier 3'!G41),"",(IF(OR(AND(NOT(ISBLANK('STB Models Tier 3'!H41)),ISBLANK('STB Models Tier 3'!AM41)),AND(NOT(ISBLANK('STB Models Tier 3'!I41)),ISBLANK('STB Models Tier 3'!AN41)),ISBLANK('STB Models Tier 3'!AL41)),"Incomplete",0.365*('STB Models Tier 3'!AK41*AP41+'STB Models Tier 3'!AL41*AQ41+'STB Models Tier 3'!AM41*AR41+'STB Models Tier 3'!AN41*AS41))))</f>
        <v/>
      </c>
      <c r="AU41" s="14" t="str">
        <f>IF(ISBLANK('STB Models Tier 3'!G41),"",VLOOKUP(G41,'Tier 3 Allowances'!$A$2:$B$6,2,FALSE)+SUM($J41:$AI41))</f>
        <v/>
      </c>
      <c r="AV41" s="56" t="str">
        <f>IF(ISBLANK('STB Models Tier 3'!G41),"",AU41+'STB Models Tier 3'!AJ41)</f>
        <v/>
      </c>
      <c r="AW41" s="56" t="str">
        <f>IF(ISBLANK('STB Models Tier 3'!AO41),"",IF('STB Models Tier 3'!AO41&gt;'Tier 3 Calculations'!AV41,"No","Yes"))</f>
        <v/>
      </c>
      <c r="AX41" s="79" t="str">
        <f>IF(ISBLANK('STB Models Tier 3'!AT41),"",'STB Models Tier 3'!AT41)</f>
        <v/>
      </c>
    </row>
    <row r="42" spans="1:50" ht="16" x14ac:dyDescent="0.2">
      <c r="A42" s="56" t="str">
        <f>IF(ISBLANK('STB Models Tier 3'!A42),"",'STB Models Tier 3'!A42)</f>
        <v/>
      </c>
      <c r="B42" s="14" t="str">
        <f>IF(ISBLANK('STB Models Tier 3'!B42),"",'STB Models Tier 3'!B42)</f>
        <v/>
      </c>
      <c r="C42" s="14" t="str">
        <f>IF(ISBLANK('STB Models Tier 3'!C42),"",'STB Models Tier 3'!C42)</f>
        <v/>
      </c>
      <c r="D42" s="14" t="str">
        <f>IF(ISBLANK('STB Models Tier 3'!D42),"",'STB Models Tier 3'!D42)</f>
        <v/>
      </c>
      <c r="E42" s="14" t="str">
        <f>IF(ISBLANK('STB Models Tier 3'!E42),"",'STB Models Tier 3'!E42)</f>
        <v/>
      </c>
      <c r="F42" s="14" t="str">
        <f>IF(ISBLANK('STB Models Tier 3'!F42),"",'STB Models Tier 3'!F42)</f>
        <v/>
      </c>
      <c r="G42" s="14" t="str">
        <f>IF(ISBLANK('STB Models Tier 3'!G42),"",'STB Models Tier 3'!G42)</f>
        <v/>
      </c>
      <c r="H42" s="14" t="str">
        <f>IF(ISBLANK('STB Models Tier 3'!H42),"",'STB Models Tier 3'!H42)</f>
        <v/>
      </c>
      <c r="I42" s="14" t="str">
        <f>IF(ISBLANK('STB Models Tier 3'!I42),"",'STB Models Tier 3'!I42)</f>
        <v/>
      </c>
      <c r="J42" s="14" t="str">
        <f>IF(AND(NOT(ISBLANK('STB Models Tier 3'!J42)),NOT(ISBLANK(VLOOKUP($G42,'Tier 3 Allowances'!$A$2:$AB$6,3,FALSE))),'STB Models Tier 3'!J42&lt;2), 'STB Models Tier 3'!J42*$J$2,"")</f>
        <v/>
      </c>
      <c r="K42" s="14" t="str">
        <f>IF(AND(NOT(ISBLANK('STB Models Tier 3'!K42)),NOT(ISBLANK(VLOOKUP($G42,'Tier 3 Allowances'!$A$2:$AB$6,4,FALSE))),'STB Models Tier 3'!K42&lt;3), 'STB Models Tier 3'!K42*$K$2,"")</f>
        <v/>
      </c>
      <c r="L42" s="14" t="str">
        <f>IF(AND(NOT(ISBLANK('STB Models Tier 3'!L42)),NOT(ISBLANK(VLOOKUP($G42,'Tier 3 Allowances'!$A$2:$AB$6,5,FALSE))),'STB Models Tier 3'!L42&lt;2), 'STB Models Tier 3'!L42*$L$2,"")</f>
        <v/>
      </c>
      <c r="M42" s="14" t="str">
        <f>IF(AND(NOT(ISBLANK('STB Models Tier 3'!M42)),NOT(ISBLANK(VLOOKUP($G42,'Tier 3 Allowances'!$A$2:$AB$6,6,FALSE))),'STB Models Tier 3'!M42&lt;3), 'STB Models Tier 3'!M42*$M$2,"")</f>
        <v/>
      </c>
      <c r="N42" s="14" t="str">
        <f>IF(AND(NOT(ISBLANK('STB Models Tier 3'!N42)),OR(ISBLANK('STB Models Tier 3'!O42),'STB Models Tier 3'!O42=0),NOT(ISBLANK(VLOOKUP($G42,'Tier 3 Allowances'!$A$2:$AB$6,7,FALSE))),'STB Models Tier 3'!N42&lt;2), 'STB Models Tier 3'!N42*$N$2,"")</f>
        <v/>
      </c>
      <c r="O42" s="14" t="str">
        <f>IF(AND(NOT(ISBLANK('STB Models Tier 3'!O42)),NOT(ISBLANK(VLOOKUP($G42,'Tier 3 Allowances'!$A$2:$AB$6,8,FALSE))),'STB Models Tier 3'!O42&lt;2), 'STB Models Tier 3'!O42*$O$2,"")</f>
        <v/>
      </c>
      <c r="P42" s="14" t="str">
        <f>IF(AND(NOT(ISBLANK('STB Models Tier 3'!P42)),NOT(ISBLANK(VLOOKUP($G42,'Tier 3 Allowances'!$A$2:$AB$6,9,FALSE))),'STB Models Tier 3'!P42&lt;7), 'STB Models Tier 3'!P42*$P$2,"")</f>
        <v/>
      </c>
      <c r="Q42" s="14" t="str">
        <f>IF(AND(NOT(ISBLANK('STB Models Tier 3'!Q42)),OR(ISBLANK('STB Models Tier 3'!T42),'STB Models Tier 3'!T42=0),NOT(ISBLANK(VLOOKUP($G42,'Tier 3 Allowances'!$A$2:$AB$6,10,FALSE))),'STB Models Tier 3'!Q42&lt;2), 'STB Models Tier 3'!Q42*$Q$2,"")</f>
        <v/>
      </c>
      <c r="R42" s="14" t="str">
        <f>IF(AND(NOT(ISBLANK('STB Models Tier 3'!R42)),NOT(ISBLANK(VLOOKUP($G42,'Tier 3 Allowances'!$A$2:$AB$6,11,FALSE))),'STB Models Tier 3'!R42&lt;2), 'STB Models Tier 3'!R42*$R$2,"")</f>
        <v/>
      </c>
      <c r="S42" s="14" t="str">
        <f>IF(AND(NOT(ISBLANK('STB Models Tier 3'!S42)),OR(ISBLANK('STB Models Tier 3'!T42),'STB Models Tier 3'!T42=0),NOT(ISBLANK(VLOOKUP($G42,'Tier 3 Allowances'!$A$2:$AB$6,12,FALSE))),'STB Models Tier 3'!S42&lt;2), 'STB Models Tier 3'!S42*$S$2,"")</f>
        <v/>
      </c>
      <c r="T42" s="14" t="str">
        <f>IF(AND(NOT(ISBLANK('STB Models Tier 3'!T42)),NOT(ISBLANK(VLOOKUP($G42,'Tier 3 Allowances'!$A$2:$AB$6,13,FALSE))),'STB Models Tier 3'!T42&lt;2), 'STB Models Tier 3'!T42*$T$2,"")</f>
        <v/>
      </c>
      <c r="U42" s="14" t="str">
        <f>IF(AND(NOT(ISBLANK('STB Models Tier 3'!U42)),NOT(ISBLANK(VLOOKUP($G42,'Tier 3 Allowances'!$A$2:$AB$6,14,FALSE))),'STB Models Tier 3'!U42&lt;2), 'STB Models Tier 3'!U42*$U$2,"")</f>
        <v/>
      </c>
      <c r="V42" s="14" t="str">
        <f>IF(AND(NOT(ISBLANK('STB Models Tier 3'!V42)),NOT(ISBLANK(VLOOKUP($G42,'Tier 3 Allowances'!$A$2:$AB$6,15,FALSE))),'STB Models Tier 3'!V42&lt;3), 'STB Models Tier 3'!V42*$V$2,"")</f>
        <v/>
      </c>
      <c r="W42" s="14" t="str">
        <f>IF(AND(NOT(ISBLANK('STB Models Tier 3'!W42)),NOT(ISBLANK(VLOOKUP($G42,'Tier 3 Allowances'!$A$2:$AB$6,16,FALSE))),'STB Models Tier 3'!W42&lt;2), 'STB Models Tier 3'!W42*$W$2,"")</f>
        <v/>
      </c>
      <c r="X42" s="14" t="str">
        <f>IF(AND(NOT(ISBLANK('STB Models Tier 3'!X42)),NOT(ISBLANK(VLOOKUP($G42,'Tier 3 Allowances'!$A$2:$AB$6,17,FALSE))),'STB Models Tier 3'!X42&lt;6), 'STB Models Tier 3'!X42*$X$2,"")</f>
        <v/>
      </c>
      <c r="Y42" s="14" t="str">
        <f>IF(AND(NOT(ISBLANK('STB Models Tier 3'!Y42)),NOT(ISBLANK(VLOOKUP($G42,'Tier 3 Allowances'!$A$2:$AB$6,18,FALSE))),'STB Models Tier 3'!Y42&lt;3), 'STB Models Tier 3'!Y42*$Y$2,"")</f>
        <v/>
      </c>
      <c r="Z42" s="14" t="str">
        <f>IF(AND(NOT(ISBLANK('STB Models Tier 3'!Z42)),NOT(ISBLANK(VLOOKUP($G42,'Tier 3 Allowances'!$A$2:$AB$6,19,FALSE))),'STB Models Tier 3'!Z42&lt;3), 'STB Models Tier 3'!Z42*$Z$2,"")</f>
        <v/>
      </c>
      <c r="AA42" s="14" t="str">
        <f>IF(AND(NOT(ISBLANK('STB Models Tier 3'!AA42)),NOT(ISBLANK(VLOOKUP($G42,'Tier 3 Allowances'!$A$2:$AB$6,20,FALSE))),'STB Models Tier 3'!AA42&lt;11), 'STB Models Tier 3'!AA42*$AA$2,"")</f>
        <v/>
      </c>
      <c r="AB42" s="14" t="str">
        <f>IF(AND(NOT(ISBLANK('STB Models Tier 3'!AB42)),NOT(ISBLANK(VLOOKUP($G42,'Tier 3 Allowances'!$A$2:$AB$6,21,FALSE))),'STB Models Tier 3'!AB42&lt;3), 'STB Models Tier 3'!AB42*$AB$2,"")</f>
        <v/>
      </c>
      <c r="AC42" s="14" t="str">
        <f>IF(AND(NOT(ISBLANK('STB Models Tier 3'!AC42)),NOT(ISBLANK(VLOOKUP($G42,'Tier 3 Allowances'!$A$2:$AB$6,22,FALSE))),'STB Models Tier 3'!AC42&lt;3), 'STB Models Tier 3'!AC42*$AC$2,"")</f>
        <v/>
      </c>
      <c r="AD42" s="14" t="str">
        <f>IF(AND(NOT(ISBLANK('STB Models Tier 3'!AD42)),NOT(ISBLANK(VLOOKUP($G42,'Tier 3 Allowances'!$A$2:$AB$6,23,FALSE))),'STB Models Tier 3'!AD42&lt;11), 'STB Models Tier 3'!AD42*$AD$2,"")</f>
        <v/>
      </c>
      <c r="AE42" s="14" t="str">
        <f>IF(AND(NOT(ISBLANK('STB Models Tier 3'!AE42)),NOT(ISBLANK(VLOOKUP($G42,'Tier 3 Allowances'!$A$2:$AB$6,24,FALSE))),'STB Models Tier 3'!AE42&lt;2), 'STB Models Tier 3'!AE42*$AE$2,"")</f>
        <v/>
      </c>
      <c r="AF42" s="14" t="str">
        <f>IF(AND(NOT(ISBLANK('STB Models Tier 3'!AF42)),NOT(ISBLANK(VLOOKUP($G42,'Tier 3 Allowances'!$A$2:$AB$6,25,FALSE))),'STB Models Tier 3'!AF42&lt;2,OR(ISBLANK('STB Models Tier 3'!AE42),'STB Models Tier 3'!AE42=0),OR(ISBLANK('STB Models Tier 3'!$P42),'STB Models Tier 3'!$P42=0)), 'STB Models Tier 3'!AF42*$AF$2,"")</f>
        <v/>
      </c>
      <c r="AG42" s="14" t="str">
        <f>IF(AND(NOT(ISBLANK('STB Models Tier 3'!AG42)),NOT(ISBLANK(VLOOKUP($G42,'Tier 3 Allowances'!$A$2:$AB$6,26,FALSE))),'STB Models Tier 3'!AG42&lt;2), 'STB Models Tier 3'!AG42*$AG$2,"")</f>
        <v/>
      </c>
      <c r="AH42" s="14" t="str">
        <f>IF(AND(NOT(ISBLANK('STB Models Tier 3'!AH42)),NOT(ISBLANK(VLOOKUP($G42,'Tier 3 Allowances'!$A$2:$AB$6,27,FALSE))),'STB Models Tier 3'!AH42&lt;2), 'STB Models Tier 3'!AH42*$AH$2,"")</f>
        <v/>
      </c>
      <c r="AI42" s="14" t="str">
        <f>IF(AND(NOT(ISBLANK('STB Models Tier 3'!AI42)),NOT(ISBLANK(VLOOKUP($G42,'Tier 3 Allowances'!$A$2:$AB$6,28,FALSE))),'STB Models Tier 3'!AI42&lt;2), 'STB Models Tier 3'!AI42*$AI$2,"")</f>
        <v/>
      </c>
      <c r="AJ42" s="56" t="str">
        <f>IF(ISBLANK('STB Models Tier 3'!AJ42),"",'STB Models Tier 3'!AJ42)</f>
        <v/>
      </c>
      <c r="AK42" s="15" t="str">
        <f>IF(ISBLANK('STB Models Tier 3'!AK42),"",'STB Models Tier 3'!AK42)</f>
        <v/>
      </c>
      <c r="AL42" s="15" t="str">
        <f>IF(ISBLANK('STB Models Tier 3'!AL42),"",'STB Models Tier 3'!AL42)</f>
        <v/>
      </c>
      <c r="AM42" s="15" t="str">
        <f>IF(ISBLANK('STB Models Tier 3'!AM42),"",'STB Models Tier 3'!AM42)</f>
        <v/>
      </c>
      <c r="AN42" s="15" t="str">
        <f>IF(ISBLANK('STB Models Tier 3'!AN42),"",'STB Models Tier 3'!AN42)</f>
        <v/>
      </c>
      <c r="AO42" s="15" t="str">
        <f>IF(ISBLANK('STB Models Tier 3'!AO42),"",'STB Models Tier 3'!AO42)</f>
        <v/>
      </c>
      <c r="AP42" s="15" t="str">
        <f>IF(ISBLANK('STB Models Tier 3'!G42),"",IF(ISBLANK('STB Models Tier 3'!H42), 14, 7-(4-$H42)/2))</f>
        <v/>
      </c>
      <c r="AQ42" s="15" t="str">
        <f>IF(ISBLANK('STB Models Tier 3'!G42),"",IF(ISBLANK('STB Models Tier 3'!I42),10,(10-I42)))</f>
        <v/>
      </c>
      <c r="AR42" s="15" t="str">
        <f>IF(ISBLANK('STB Models Tier 3'!G42),"",IF(ISBLANK('STB Models Tier 3'!H42),0,7+(4-H42)/2))</f>
        <v/>
      </c>
      <c r="AS42" s="15" t="str">
        <f>IF(ISBLANK('STB Models Tier 3'!G42),"",'STB Models Tier 3'!I42)</f>
        <v/>
      </c>
      <c r="AT42" s="15" t="str">
        <f>IF(ISBLANK('STB Models Tier 3'!G42),"",(IF(OR(AND(NOT(ISBLANK('STB Models Tier 3'!H42)),ISBLANK('STB Models Tier 3'!AM42)),AND(NOT(ISBLANK('STB Models Tier 3'!I42)),ISBLANK('STB Models Tier 3'!AN42)),ISBLANK('STB Models Tier 3'!AL42)),"Incomplete",0.365*('STB Models Tier 3'!AK42*AP42+'STB Models Tier 3'!AL42*AQ42+'STB Models Tier 3'!AM42*AR42+'STB Models Tier 3'!AN42*AS42))))</f>
        <v/>
      </c>
      <c r="AU42" s="14" t="str">
        <f>IF(ISBLANK('STB Models Tier 3'!G42),"",VLOOKUP(G42,'Tier 3 Allowances'!$A$2:$B$6,2,FALSE)+SUM($J42:$AI42))</f>
        <v/>
      </c>
      <c r="AV42" s="56" t="str">
        <f>IF(ISBLANK('STB Models Tier 3'!G42),"",AU42+'STB Models Tier 3'!AJ42)</f>
        <v/>
      </c>
      <c r="AW42" s="56" t="str">
        <f>IF(ISBLANK('STB Models Tier 3'!AO42),"",IF('STB Models Tier 3'!AO42&gt;'Tier 3 Calculations'!AV42,"No","Yes"))</f>
        <v/>
      </c>
      <c r="AX42" s="79" t="str">
        <f>IF(ISBLANK('STB Models Tier 3'!AT42),"",'STB Models Tier 3'!AT42)</f>
        <v/>
      </c>
    </row>
    <row r="43" spans="1:50" ht="16" x14ac:dyDescent="0.2">
      <c r="A43" s="56" t="str">
        <f>IF(ISBLANK('STB Models Tier 3'!A43),"",'STB Models Tier 3'!A43)</f>
        <v/>
      </c>
      <c r="B43" s="14" t="str">
        <f>IF(ISBLANK('STB Models Tier 3'!B43),"",'STB Models Tier 3'!B43)</f>
        <v/>
      </c>
      <c r="C43" s="14" t="str">
        <f>IF(ISBLANK('STB Models Tier 3'!C43),"",'STB Models Tier 3'!C43)</f>
        <v/>
      </c>
      <c r="D43" s="14" t="str">
        <f>IF(ISBLANK('STB Models Tier 3'!D43),"",'STB Models Tier 3'!D43)</f>
        <v/>
      </c>
      <c r="E43" s="14" t="str">
        <f>IF(ISBLANK('STB Models Tier 3'!E43),"",'STB Models Tier 3'!E43)</f>
        <v/>
      </c>
      <c r="F43" s="14" t="str">
        <f>IF(ISBLANK('STB Models Tier 3'!F43),"",'STB Models Tier 3'!F43)</f>
        <v/>
      </c>
      <c r="G43" s="14" t="str">
        <f>IF(ISBLANK('STB Models Tier 3'!G43),"",'STB Models Tier 3'!G43)</f>
        <v/>
      </c>
      <c r="H43" s="14" t="str">
        <f>IF(ISBLANK('STB Models Tier 3'!H43),"",'STB Models Tier 3'!H43)</f>
        <v/>
      </c>
      <c r="I43" s="14" t="str">
        <f>IF(ISBLANK('STB Models Tier 3'!I43),"",'STB Models Tier 3'!I43)</f>
        <v/>
      </c>
      <c r="J43" s="14" t="str">
        <f>IF(AND(NOT(ISBLANK('STB Models Tier 3'!J43)),NOT(ISBLANK(VLOOKUP($G43,'Tier 3 Allowances'!$A$2:$AB$6,3,FALSE))),'STB Models Tier 3'!J43&lt;2), 'STB Models Tier 3'!J43*$J$2,"")</f>
        <v/>
      </c>
      <c r="K43" s="14" t="str">
        <f>IF(AND(NOT(ISBLANK('STB Models Tier 3'!K43)),NOT(ISBLANK(VLOOKUP($G43,'Tier 3 Allowances'!$A$2:$AB$6,4,FALSE))),'STB Models Tier 3'!K43&lt;3), 'STB Models Tier 3'!K43*$K$2,"")</f>
        <v/>
      </c>
      <c r="L43" s="14" t="str">
        <f>IF(AND(NOT(ISBLANK('STB Models Tier 3'!L43)),NOT(ISBLANK(VLOOKUP($G43,'Tier 3 Allowances'!$A$2:$AB$6,5,FALSE))),'STB Models Tier 3'!L43&lt;2), 'STB Models Tier 3'!L43*$L$2,"")</f>
        <v/>
      </c>
      <c r="M43" s="14" t="str">
        <f>IF(AND(NOT(ISBLANK('STB Models Tier 3'!M43)),NOT(ISBLANK(VLOOKUP($G43,'Tier 3 Allowances'!$A$2:$AB$6,6,FALSE))),'STB Models Tier 3'!M43&lt;3), 'STB Models Tier 3'!M43*$M$2,"")</f>
        <v/>
      </c>
      <c r="N43" s="14" t="str">
        <f>IF(AND(NOT(ISBLANK('STB Models Tier 3'!N43)),OR(ISBLANK('STB Models Tier 3'!O43),'STB Models Tier 3'!O43=0),NOT(ISBLANK(VLOOKUP($G43,'Tier 3 Allowances'!$A$2:$AB$6,7,FALSE))),'STB Models Tier 3'!N43&lt;2), 'STB Models Tier 3'!N43*$N$2,"")</f>
        <v/>
      </c>
      <c r="O43" s="14" t="str">
        <f>IF(AND(NOT(ISBLANK('STB Models Tier 3'!O43)),NOT(ISBLANK(VLOOKUP($G43,'Tier 3 Allowances'!$A$2:$AB$6,8,FALSE))),'STB Models Tier 3'!O43&lt;2), 'STB Models Tier 3'!O43*$O$2,"")</f>
        <v/>
      </c>
      <c r="P43" s="14" t="str">
        <f>IF(AND(NOT(ISBLANK('STB Models Tier 3'!P43)),NOT(ISBLANK(VLOOKUP($G43,'Tier 3 Allowances'!$A$2:$AB$6,9,FALSE))),'STB Models Tier 3'!P43&lt;7), 'STB Models Tier 3'!P43*$P$2,"")</f>
        <v/>
      </c>
      <c r="Q43" s="14" t="str">
        <f>IF(AND(NOT(ISBLANK('STB Models Tier 3'!Q43)),OR(ISBLANK('STB Models Tier 3'!T43),'STB Models Tier 3'!T43=0),NOT(ISBLANK(VLOOKUP($G43,'Tier 3 Allowances'!$A$2:$AB$6,10,FALSE))),'STB Models Tier 3'!Q43&lt;2), 'STB Models Tier 3'!Q43*$Q$2,"")</f>
        <v/>
      </c>
      <c r="R43" s="14" t="str">
        <f>IF(AND(NOT(ISBLANK('STB Models Tier 3'!R43)),NOT(ISBLANK(VLOOKUP($G43,'Tier 3 Allowances'!$A$2:$AB$6,11,FALSE))),'STB Models Tier 3'!R43&lt;2), 'STB Models Tier 3'!R43*$R$2,"")</f>
        <v/>
      </c>
      <c r="S43" s="14" t="str">
        <f>IF(AND(NOT(ISBLANK('STB Models Tier 3'!S43)),OR(ISBLANK('STB Models Tier 3'!T43),'STB Models Tier 3'!T43=0),NOT(ISBLANK(VLOOKUP($G43,'Tier 3 Allowances'!$A$2:$AB$6,12,FALSE))),'STB Models Tier 3'!S43&lt;2), 'STB Models Tier 3'!S43*$S$2,"")</f>
        <v/>
      </c>
      <c r="T43" s="14" t="str">
        <f>IF(AND(NOT(ISBLANK('STB Models Tier 3'!T43)),NOT(ISBLANK(VLOOKUP($G43,'Tier 3 Allowances'!$A$2:$AB$6,13,FALSE))),'STB Models Tier 3'!T43&lt;2), 'STB Models Tier 3'!T43*$T$2,"")</f>
        <v/>
      </c>
      <c r="U43" s="14" t="str">
        <f>IF(AND(NOT(ISBLANK('STB Models Tier 3'!U43)),NOT(ISBLANK(VLOOKUP($G43,'Tier 3 Allowances'!$A$2:$AB$6,14,FALSE))),'STB Models Tier 3'!U43&lt;2), 'STB Models Tier 3'!U43*$U$2,"")</f>
        <v/>
      </c>
      <c r="V43" s="14" t="str">
        <f>IF(AND(NOT(ISBLANK('STB Models Tier 3'!V43)),NOT(ISBLANK(VLOOKUP($G43,'Tier 3 Allowances'!$A$2:$AB$6,15,FALSE))),'STB Models Tier 3'!V43&lt;3), 'STB Models Tier 3'!V43*$V$2,"")</f>
        <v/>
      </c>
      <c r="W43" s="14" t="str">
        <f>IF(AND(NOT(ISBLANK('STB Models Tier 3'!W43)),NOT(ISBLANK(VLOOKUP($G43,'Tier 3 Allowances'!$A$2:$AB$6,16,FALSE))),'STB Models Tier 3'!W43&lt;2), 'STB Models Tier 3'!W43*$W$2,"")</f>
        <v/>
      </c>
      <c r="X43" s="14" t="str">
        <f>IF(AND(NOT(ISBLANK('STB Models Tier 3'!X43)),NOT(ISBLANK(VLOOKUP($G43,'Tier 3 Allowances'!$A$2:$AB$6,17,FALSE))),'STB Models Tier 3'!X43&lt;6), 'STB Models Tier 3'!X43*$X$2,"")</f>
        <v/>
      </c>
      <c r="Y43" s="14" t="str">
        <f>IF(AND(NOT(ISBLANK('STB Models Tier 3'!Y43)),NOT(ISBLANK(VLOOKUP($G43,'Tier 3 Allowances'!$A$2:$AB$6,18,FALSE))),'STB Models Tier 3'!Y43&lt;3), 'STB Models Tier 3'!Y43*$Y$2,"")</f>
        <v/>
      </c>
      <c r="Z43" s="14" t="str">
        <f>IF(AND(NOT(ISBLANK('STB Models Tier 3'!Z43)),NOT(ISBLANK(VLOOKUP($G43,'Tier 3 Allowances'!$A$2:$AB$6,19,FALSE))),'STB Models Tier 3'!Z43&lt;3), 'STB Models Tier 3'!Z43*$Z$2,"")</f>
        <v/>
      </c>
      <c r="AA43" s="14" t="str">
        <f>IF(AND(NOT(ISBLANK('STB Models Tier 3'!AA43)),NOT(ISBLANK(VLOOKUP($G43,'Tier 3 Allowances'!$A$2:$AB$6,20,FALSE))),'STB Models Tier 3'!AA43&lt;11), 'STB Models Tier 3'!AA43*$AA$2,"")</f>
        <v/>
      </c>
      <c r="AB43" s="14" t="str">
        <f>IF(AND(NOT(ISBLANK('STB Models Tier 3'!AB43)),NOT(ISBLANK(VLOOKUP($G43,'Tier 3 Allowances'!$A$2:$AB$6,21,FALSE))),'STB Models Tier 3'!AB43&lt;3), 'STB Models Tier 3'!AB43*$AB$2,"")</f>
        <v/>
      </c>
      <c r="AC43" s="14" t="str">
        <f>IF(AND(NOT(ISBLANK('STB Models Tier 3'!AC43)),NOT(ISBLANK(VLOOKUP($G43,'Tier 3 Allowances'!$A$2:$AB$6,22,FALSE))),'STB Models Tier 3'!AC43&lt;3), 'STB Models Tier 3'!AC43*$AC$2,"")</f>
        <v/>
      </c>
      <c r="AD43" s="14" t="str">
        <f>IF(AND(NOT(ISBLANK('STB Models Tier 3'!AD43)),NOT(ISBLANK(VLOOKUP($G43,'Tier 3 Allowances'!$A$2:$AB$6,23,FALSE))),'STB Models Tier 3'!AD43&lt;11), 'STB Models Tier 3'!AD43*$AD$2,"")</f>
        <v/>
      </c>
      <c r="AE43" s="14" t="str">
        <f>IF(AND(NOT(ISBLANK('STB Models Tier 3'!AE43)),NOT(ISBLANK(VLOOKUP($G43,'Tier 3 Allowances'!$A$2:$AB$6,24,FALSE))),'STB Models Tier 3'!AE43&lt;2), 'STB Models Tier 3'!AE43*$AE$2,"")</f>
        <v/>
      </c>
      <c r="AF43" s="14" t="str">
        <f>IF(AND(NOT(ISBLANK('STB Models Tier 3'!AF43)),NOT(ISBLANK(VLOOKUP($G43,'Tier 3 Allowances'!$A$2:$AB$6,25,FALSE))),'STB Models Tier 3'!AF43&lt;2,OR(ISBLANK('STB Models Tier 3'!AE43),'STB Models Tier 3'!AE43=0),OR(ISBLANK('STB Models Tier 3'!$P43),'STB Models Tier 3'!$P43=0)), 'STB Models Tier 3'!AF43*$AF$2,"")</f>
        <v/>
      </c>
      <c r="AG43" s="14" t="str">
        <f>IF(AND(NOT(ISBLANK('STB Models Tier 3'!AG43)),NOT(ISBLANK(VLOOKUP($G43,'Tier 3 Allowances'!$A$2:$AB$6,26,FALSE))),'STB Models Tier 3'!AG43&lt;2), 'STB Models Tier 3'!AG43*$AG$2,"")</f>
        <v/>
      </c>
      <c r="AH43" s="14" t="str">
        <f>IF(AND(NOT(ISBLANK('STB Models Tier 3'!AH43)),NOT(ISBLANK(VLOOKUP($G43,'Tier 3 Allowances'!$A$2:$AB$6,27,FALSE))),'STB Models Tier 3'!AH43&lt;2), 'STB Models Tier 3'!AH43*$AH$2,"")</f>
        <v/>
      </c>
      <c r="AI43" s="14" t="str">
        <f>IF(AND(NOT(ISBLANK('STB Models Tier 3'!AI43)),NOT(ISBLANK(VLOOKUP($G43,'Tier 3 Allowances'!$A$2:$AB$6,28,FALSE))),'STB Models Tier 3'!AI43&lt;2), 'STB Models Tier 3'!AI43*$AI$2,"")</f>
        <v/>
      </c>
      <c r="AJ43" s="56" t="str">
        <f>IF(ISBLANK('STB Models Tier 3'!AJ43),"",'STB Models Tier 3'!AJ43)</f>
        <v/>
      </c>
      <c r="AK43" s="15" t="str">
        <f>IF(ISBLANK('STB Models Tier 3'!AK43),"",'STB Models Tier 3'!AK43)</f>
        <v/>
      </c>
      <c r="AL43" s="15" t="str">
        <f>IF(ISBLANK('STB Models Tier 3'!AL43),"",'STB Models Tier 3'!AL43)</f>
        <v/>
      </c>
      <c r="AM43" s="15" t="str">
        <f>IF(ISBLANK('STB Models Tier 3'!AM43),"",'STB Models Tier 3'!AM43)</f>
        <v/>
      </c>
      <c r="AN43" s="15" t="str">
        <f>IF(ISBLANK('STB Models Tier 3'!AN43),"",'STB Models Tier 3'!AN43)</f>
        <v/>
      </c>
      <c r="AO43" s="15" t="str">
        <f>IF(ISBLANK('STB Models Tier 3'!AO43),"",'STB Models Tier 3'!AO43)</f>
        <v/>
      </c>
      <c r="AP43" s="15" t="str">
        <f>IF(ISBLANK('STB Models Tier 3'!G43),"",IF(ISBLANK('STB Models Tier 3'!H43), 14, 7-(4-$H43)/2))</f>
        <v/>
      </c>
      <c r="AQ43" s="15" t="str">
        <f>IF(ISBLANK('STB Models Tier 3'!G43),"",IF(ISBLANK('STB Models Tier 3'!I43),10,(10-I43)))</f>
        <v/>
      </c>
      <c r="AR43" s="15" t="str">
        <f>IF(ISBLANK('STB Models Tier 3'!G43),"",IF(ISBLANK('STB Models Tier 3'!H43),0,7+(4-H43)/2))</f>
        <v/>
      </c>
      <c r="AS43" s="15" t="str">
        <f>IF(ISBLANK('STB Models Tier 3'!G43),"",'STB Models Tier 3'!I43)</f>
        <v/>
      </c>
      <c r="AT43" s="15" t="str">
        <f>IF(ISBLANK('STB Models Tier 3'!G43),"",(IF(OR(AND(NOT(ISBLANK('STB Models Tier 3'!H43)),ISBLANK('STB Models Tier 3'!AM43)),AND(NOT(ISBLANK('STB Models Tier 3'!I43)),ISBLANK('STB Models Tier 3'!AN43)),ISBLANK('STB Models Tier 3'!AL43)),"Incomplete",0.365*('STB Models Tier 3'!AK43*AP43+'STB Models Tier 3'!AL43*AQ43+'STB Models Tier 3'!AM43*AR43+'STB Models Tier 3'!AN43*AS43))))</f>
        <v/>
      </c>
      <c r="AU43" s="14" t="str">
        <f>IF(ISBLANK('STB Models Tier 3'!G43),"",VLOOKUP(G43,'Tier 3 Allowances'!$A$2:$B$6,2,FALSE)+SUM($J43:$AI43))</f>
        <v/>
      </c>
      <c r="AV43" s="56" t="str">
        <f>IF(ISBLANK('STB Models Tier 3'!G43),"",AU43+'STB Models Tier 3'!AJ43)</f>
        <v/>
      </c>
      <c r="AW43" s="56" t="str">
        <f>IF(ISBLANK('STB Models Tier 3'!AO43),"",IF('STB Models Tier 3'!AO43&gt;'Tier 3 Calculations'!AV43,"No","Yes"))</f>
        <v/>
      </c>
      <c r="AX43" s="79" t="str">
        <f>IF(ISBLANK('STB Models Tier 3'!AT43),"",'STB Models Tier 3'!AT43)</f>
        <v/>
      </c>
    </row>
    <row r="44" spans="1:50" ht="16" x14ac:dyDescent="0.2">
      <c r="A44" s="56" t="str">
        <f>IF(ISBLANK('STB Models Tier 3'!A44),"",'STB Models Tier 3'!A44)</f>
        <v/>
      </c>
      <c r="B44" s="14" t="str">
        <f>IF(ISBLANK('STB Models Tier 3'!B44),"",'STB Models Tier 3'!B44)</f>
        <v/>
      </c>
      <c r="C44" s="14" t="str">
        <f>IF(ISBLANK('STB Models Tier 3'!C44),"",'STB Models Tier 3'!C44)</f>
        <v/>
      </c>
      <c r="D44" s="14" t="str">
        <f>IF(ISBLANK('STB Models Tier 3'!D44),"",'STB Models Tier 3'!D44)</f>
        <v/>
      </c>
      <c r="E44" s="14" t="str">
        <f>IF(ISBLANK('STB Models Tier 3'!E44),"",'STB Models Tier 3'!E44)</f>
        <v/>
      </c>
      <c r="F44" s="14" t="str">
        <f>IF(ISBLANK('STB Models Tier 3'!F44),"",'STB Models Tier 3'!F44)</f>
        <v/>
      </c>
      <c r="G44" s="14" t="str">
        <f>IF(ISBLANK('STB Models Tier 3'!G44),"",'STB Models Tier 3'!G44)</f>
        <v/>
      </c>
      <c r="H44" s="14" t="str">
        <f>IF(ISBLANK('STB Models Tier 3'!H44),"",'STB Models Tier 3'!H44)</f>
        <v/>
      </c>
      <c r="I44" s="14" t="str">
        <f>IF(ISBLANK('STB Models Tier 3'!I44),"",'STB Models Tier 3'!I44)</f>
        <v/>
      </c>
      <c r="J44" s="14" t="str">
        <f>IF(AND(NOT(ISBLANK('STB Models Tier 3'!J44)),NOT(ISBLANK(VLOOKUP($G44,'Tier 3 Allowances'!$A$2:$AB$6,3,FALSE))),'STB Models Tier 3'!J44&lt;2), 'STB Models Tier 3'!J44*$J$2,"")</f>
        <v/>
      </c>
      <c r="K44" s="14" t="str">
        <f>IF(AND(NOT(ISBLANK('STB Models Tier 3'!K44)),NOT(ISBLANK(VLOOKUP($G44,'Tier 3 Allowances'!$A$2:$AB$6,4,FALSE))),'STB Models Tier 3'!K44&lt;3), 'STB Models Tier 3'!K44*$K$2,"")</f>
        <v/>
      </c>
      <c r="L44" s="14" t="str">
        <f>IF(AND(NOT(ISBLANK('STB Models Tier 3'!L44)),NOT(ISBLANK(VLOOKUP($G44,'Tier 3 Allowances'!$A$2:$AB$6,5,FALSE))),'STB Models Tier 3'!L44&lt;2), 'STB Models Tier 3'!L44*$L$2,"")</f>
        <v/>
      </c>
      <c r="M44" s="14" t="str">
        <f>IF(AND(NOT(ISBLANK('STB Models Tier 3'!M44)),NOT(ISBLANK(VLOOKUP($G44,'Tier 3 Allowances'!$A$2:$AB$6,6,FALSE))),'STB Models Tier 3'!M44&lt;3), 'STB Models Tier 3'!M44*$M$2,"")</f>
        <v/>
      </c>
      <c r="N44" s="14" t="str">
        <f>IF(AND(NOT(ISBLANK('STB Models Tier 3'!N44)),OR(ISBLANK('STB Models Tier 3'!O44),'STB Models Tier 3'!O44=0),NOT(ISBLANK(VLOOKUP($G44,'Tier 3 Allowances'!$A$2:$AB$6,7,FALSE))),'STB Models Tier 3'!N44&lt;2), 'STB Models Tier 3'!N44*$N$2,"")</f>
        <v/>
      </c>
      <c r="O44" s="14" t="str">
        <f>IF(AND(NOT(ISBLANK('STB Models Tier 3'!O44)),NOT(ISBLANK(VLOOKUP($G44,'Tier 3 Allowances'!$A$2:$AB$6,8,FALSE))),'STB Models Tier 3'!O44&lt;2), 'STB Models Tier 3'!O44*$O$2,"")</f>
        <v/>
      </c>
      <c r="P44" s="14" t="str">
        <f>IF(AND(NOT(ISBLANK('STB Models Tier 3'!P44)),NOT(ISBLANK(VLOOKUP($G44,'Tier 3 Allowances'!$A$2:$AB$6,9,FALSE))),'STB Models Tier 3'!P44&lt;7), 'STB Models Tier 3'!P44*$P$2,"")</f>
        <v/>
      </c>
      <c r="Q44" s="14" t="str">
        <f>IF(AND(NOT(ISBLANK('STB Models Tier 3'!Q44)),OR(ISBLANK('STB Models Tier 3'!T44),'STB Models Tier 3'!T44=0),NOT(ISBLANK(VLOOKUP($G44,'Tier 3 Allowances'!$A$2:$AB$6,10,FALSE))),'STB Models Tier 3'!Q44&lt;2), 'STB Models Tier 3'!Q44*$Q$2,"")</f>
        <v/>
      </c>
      <c r="R44" s="14" t="str">
        <f>IF(AND(NOT(ISBLANK('STB Models Tier 3'!R44)),NOT(ISBLANK(VLOOKUP($G44,'Tier 3 Allowances'!$A$2:$AB$6,11,FALSE))),'STB Models Tier 3'!R44&lt;2), 'STB Models Tier 3'!R44*$R$2,"")</f>
        <v/>
      </c>
      <c r="S44" s="14" t="str">
        <f>IF(AND(NOT(ISBLANK('STB Models Tier 3'!S44)),OR(ISBLANK('STB Models Tier 3'!T44),'STB Models Tier 3'!T44=0),NOT(ISBLANK(VLOOKUP($G44,'Tier 3 Allowances'!$A$2:$AB$6,12,FALSE))),'STB Models Tier 3'!S44&lt;2), 'STB Models Tier 3'!S44*$S$2,"")</f>
        <v/>
      </c>
      <c r="T44" s="14" t="str">
        <f>IF(AND(NOT(ISBLANK('STB Models Tier 3'!T44)),NOT(ISBLANK(VLOOKUP($G44,'Tier 3 Allowances'!$A$2:$AB$6,13,FALSE))),'STB Models Tier 3'!T44&lt;2), 'STB Models Tier 3'!T44*$T$2,"")</f>
        <v/>
      </c>
      <c r="U44" s="14" t="str">
        <f>IF(AND(NOT(ISBLANK('STB Models Tier 3'!U44)),NOT(ISBLANK(VLOOKUP($G44,'Tier 3 Allowances'!$A$2:$AB$6,14,FALSE))),'STB Models Tier 3'!U44&lt;2), 'STB Models Tier 3'!U44*$U$2,"")</f>
        <v/>
      </c>
      <c r="V44" s="14" t="str">
        <f>IF(AND(NOT(ISBLANK('STB Models Tier 3'!V44)),NOT(ISBLANK(VLOOKUP($G44,'Tier 3 Allowances'!$A$2:$AB$6,15,FALSE))),'STB Models Tier 3'!V44&lt;3), 'STB Models Tier 3'!V44*$V$2,"")</f>
        <v/>
      </c>
      <c r="W44" s="14" t="str">
        <f>IF(AND(NOT(ISBLANK('STB Models Tier 3'!W44)),NOT(ISBLANK(VLOOKUP($G44,'Tier 3 Allowances'!$A$2:$AB$6,16,FALSE))),'STB Models Tier 3'!W44&lt;2), 'STB Models Tier 3'!W44*$W$2,"")</f>
        <v/>
      </c>
      <c r="X44" s="14" t="str">
        <f>IF(AND(NOT(ISBLANK('STB Models Tier 3'!X44)),NOT(ISBLANK(VLOOKUP($G44,'Tier 3 Allowances'!$A$2:$AB$6,17,FALSE))),'STB Models Tier 3'!X44&lt;6), 'STB Models Tier 3'!X44*$X$2,"")</f>
        <v/>
      </c>
      <c r="Y44" s="14" t="str">
        <f>IF(AND(NOT(ISBLANK('STB Models Tier 3'!Y44)),NOT(ISBLANK(VLOOKUP($G44,'Tier 3 Allowances'!$A$2:$AB$6,18,FALSE))),'STB Models Tier 3'!Y44&lt;3), 'STB Models Tier 3'!Y44*$Y$2,"")</f>
        <v/>
      </c>
      <c r="Z44" s="14" t="str">
        <f>IF(AND(NOT(ISBLANK('STB Models Tier 3'!Z44)),NOT(ISBLANK(VLOOKUP($G44,'Tier 3 Allowances'!$A$2:$AB$6,19,FALSE))),'STB Models Tier 3'!Z44&lt;3), 'STB Models Tier 3'!Z44*$Z$2,"")</f>
        <v/>
      </c>
      <c r="AA44" s="14" t="str">
        <f>IF(AND(NOT(ISBLANK('STB Models Tier 3'!AA44)),NOT(ISBLANK(VLOOKUP($G44,'Tier 3 Allowances'!$A$2:$AB$6,20,FALSE))),'STB Models Tier 3'!AA44&lt;11), 'STB Models Tier 3'!AA44*$AA$2,"")</f>
        <v/>
      </c>
      <c r="AB44" s="14" t="str">
        <f>IF(AND(NOT(ISBLANK('STB Models Tier 3'!AB44)),NOT(ISBLANK(VLOOKUP($G44,'Tier 3 Allowances'!$A$2:$AB$6,21,FALSE))),'STB Models Tier 3'!AB44&lt;3), 'STB Models Tier 3'!AB44*$AB$2,"")</f>
        <v/>
      </c>
      <c r="AC44" s="14" t="str">
        <f>IF(AND(NOT(ISBLANK('STB Models Tier 3'!AC44)),NOT(ISBLANK(VLOOKUP($G44,'Tier 3 Allowances'!$A$2:$AB$6,22,FALSE))),'STB Models Tier 3'!AC44&lt;3), 'STB Models Tier 3'!AC44*$AC$2,"")</f>
        <v/>
      </c>
      <c r="AD44" s="14" t="str">
        <f>IF(AND(NOT(ISBLANK('STB Models Tier 3'!AD44)),NOT(ISBLANK(VLOOKUP($G44,'Tier 3 Allowances'!$A$2:$AB$6,23,FALSE))),'STB Models Tier 3'!AD44&lt;11), 'STB Models Tier 3'!AD44*$AD$2,"")</f>
        <v/>
      </c>
      <c r="AE44" s="14" t="str">
        <f>IF(AND(NOT(ISBLANK('STB Models Tier 3'!AE44)),NOT(ISBLANK(VLOOKUP($G44,'Tier 3 Allowances'!$A$2:$AB$6,24,FALSE))),'STB Models Tier 3'!AE44&lt;2), 'STB Models Tier 3'!AE44*$AE$2,"")</f>
        <v/>
      </c>
      <c r="AF44" s="14" t="str">
        <f>IF(AND(NOT(ISBLANK('STB Models Tier 3'!AF44)),NOT(ISBLANK(VLOOKUP($G44,'Tier 3 Allowances'!$A$2:$AB$6,25,FALSE))),'STB Models Tier 3'!AF44&lt;2,OR(ISBLANK('STB Models Tier 3'!AE44),'STB Models Tier 3'!AE44=0),OR(ISBLANK('STB Models Tier 3'!$P44),'STB Models Tier 3'!$P44=0)), 'STB Models Tier 3'!AF44*$AF$2,"")</f>
        <v/>
      </c>
      <c r="AG44" s="14" t="str">
        <f>IF(AND(NOT(ISBLANK('STB Models Tier 3'!AG44)),NOT(ISBLANK(VLOOKUP($G44,'Tier 3 Allowances'!$A$2:$AB$6,26,FALSE))),'STB Models Tier 3'!AG44&lt;2), 'STB Models Tier 3'!AG44*$AG$2,"")</f>
        <v/>
      </c>
      <c r="AH44" s="14" t="str">
        <f>IF(AND(NOT(ISBLANK('STB Models Tier 3'!AH44)),NOT(ISBLANK(VLOOKUP($G44,'Tier 3 Allowances'!$A$2:$AB$6,27,FALSE))),'STB Models Tier 3'!AH44&lt;2), 'STB Models Tier 3'!AH44*$AH$2,"")</f>
        <v/>
      </c>
      <c r="AI44" s="14" t="str">
        <f>IF(AND(NOT(ISBLANK('STB Models Tier 3'!AI44)),NOT(ISBLANK(VLOOKUP($G44,'Tier 3 Allowances'!$A$2:$AB$6,28,FALSE))),'STB Models Tier 3'!AI44&lt;2), 'STB Models Tier 3'!AI44*$AI$2,"")</f>
        <v/>
      </c>
      <c r="AJ44" s="56" t="str">
        <f>IF(ISBLANK('STB Models Tier 3'!AJ44),"",'STB Models Tier 3'!AJ44)</f>
        <v/>
      </c>
      <c r="AK44" s="15" t="str">
        <f>IF(ISBLANK('STB Models Tier 3'!AK44),"",'STB Models Tier 3'!AK44)</f>
        <v/>
      </c>
      <c r="AL44" s="15" t="str">
        <f>IF(ISBLANK('STB Models Tier 3'!AL44),"",'STB Models Tier 3'!AL44)</f>
        <v/>
      </c>
      <c r="AM44" s="15" t="str">
        <f>IF(ISBLANK('STB Models Tier 3'!AM44),"",'STB Models Tier 3'!AM44)</f>
        <v/>
      </c>
      <c r="AN44" s="15" t="str">
        <f>IF(ISBLANK('STB Models Tier 3'!AN44),"",'STB Models Tier 3'!AN44)</f>
        <v/>
      </c>
      <c r="AO44" s="15" t="str">
        <f>IF(ISBLANK('STB Models Tier 3'!AO44),"",'STB Models Tier 3'!AO44)</f>
        <v/>
      </c>
      <c r="AP44" s="15" t="str">
        <f>IF(ISBLANK('STB Models Tier 3'!G44),"",IF(ISBLANK('STB Models Tier 3'!H44), 14, 7-(4-$H44)/2))</f>
        <v/>
      </c>
      <c r="AQ44" s="15" t="str">
        <f>IF(ISBLANK('STB Models Tier 3'!G44),"",IF(ISBLANK('STB Models Tier 3'!I44),10,(10-I44)))</f>
        <v/>
      </c>
      <c r="AR44" s="15" t="str">
        <f>IF(ISBLANK('STB Models Tier 3'!G44),"",IF(ISBLANK('STB Models Tier 3'!H44),0,7+(4-H44)/2))</f>
        <v/>
      </c>
      <c r="AS44" s="15" t="str">
        <f>IF(ISBLANK('STB Models Tier 3'!G44),"",'STB Models Tier 3'!I44)</f>
        <v/>
      </c>
      <c r="AT44" s="15" t="str">
        <f>IF(ISBLANK('STB Models Tier 3'!G44),"",(IF(OR(AND(NOT(ISBLANK('STB Models Tier 3'!H44)),ISBLANK('STB Models Tier 3'!AM44)),AND(NOT(ISBLANK('STB Models Tier 3'!I44)),ISBLANK('STB Models Tier 3'!AN44)),ISBLANK('STB Models Tier 3'!AL44)),"Incomplete",0.365*('STB Models Tier 3'!AK44*AP44+'STB Models Tier 3'!AL44*AQ44+'STB Models Tier 3'!AM44*AR44+'STB Models Tier 3'!AN44*AS44))))</f>
        <v/>
      </c>
      <c r="AU44" s="14" t="str">
        <f>IF(ISBLANK('STB Models Tier 3'!G44),"",VLOOKUP(G44,'Tier 3 Allowances'!$A$2:$B$6,2,FALSE)+SUM($J44:$AI44))</f>
        <v/>
      </c>
      <c r="AV44" s="56" t="str">
        <f>IF(ISBLANK('STB Models Tier 3'!G44),"",AU44+'STB Models Tier 3'!AJ44)</f>
        <v/>
      </c>
      <c r="AW44" s="56" t="str">
        <f>IF(ISBLANK('STB Models Tier 3'!AO44),"",IF('STB Models Tier 3'!AO44&gt;'Tier 3 Calculations'!AV44,"No","Yes"))</f>
        <v/>
      </c>
      <c r="AX44" s="79" t="str">
        <f>IF(ISBLANK('STB Models Tier 3'!AT44),"",'STB Models Tier 3'!AT44)</f>
        <v/>
      </c>
    </row>
    <row r="45" spans="1:50" ht="16" x14ac:dyDescent="0.2">
      <c r="A45" s="56" t="str">
        <f>IF(ISBLANK('STB Models Tier 3'!A45),"",'STB Models Tier 3'!A45)</f>
        <v/>
      </c>
      <c r="B45" s="14" t="str">
        <f>IF(ISBLANK('STB Models Tier 3'!B45),"",'STB Models Tier 3'!B45)</f>
        <v/>
      </c>
      <c r="C45" s="14" t="str">
        <f>IF(ISBLANK('STB Models Tier 3'!C45),"",'STB Models Tier 3'!C45)</f>
        <v/>
      </c>
      <c r="D45" s="14" t="str">
        <f>IF(ISBLANK('STB Models Tier 3'!D45),"",'STB Models Tier 3'!D45)</f>
        <v/>
      </c>
      <c r="E45" s="14" t="str">
        <f>IF(ISBLANK('STB Models Tier 3'!E45),"",'STB Models Tier 3'!E45)</f>
        <v/>
      </c>
      <c r="F45" s="14" t="str">
        <f>IF(ISBLANK('STB Models Tier 3'!F45),"",'STB Models Tier 3'!F45)</f>
        <v/>
      </c>
      <c r="G45" s="14" t="str">
        <f>IF(ISBLANK('STB Models Tier 3'!G45),"",'STB Models Tier 3'!G45)</f>
        <v/>
      </c>
      <c r="H45" s="14" t="str">
        <f>IF(ISBLANK('STB Models Tier 3'!H45),"",'STB Models Tier 3'!H45)</f>
        <v/>
      </c>
      <c r="I45" s="14" t="str">
        <f>IF(ISBLANK('STB Models Tier 3'!I45),"",'STB Models Tier 3'!I45)</f>
        <v/>
      </c>
      <c r="J45" s="14" t="str">
        <f>IF(AND(NOT(ISBLANK('STB Models Tier 3'!J45)),NOT(ISBLANK(VLOOKUP($G45,'Tier 3 Allowances'!$A$2:$AB$6,3,FALSE))),'STB Models Tier 3'!J45&lt;2), 'STB Models Tier 3'!J45*$J$2,"")</f>
        <v/>
      </c>
      <c r="K45" s="14" t="str">
        <f>IF(AND(NOT(ISBLANK('STB Models Tier 3'!K45)),NOT(ISBLANK(VLOOKUP($G45,'Tier 3 Allowances'!$A$2:$AB$6,4,FALSE))),'STB Models Tier 3'!K45&lt;3), 'STB Models Tier 3'!K45*$K$2,"")</f>
        <v/>
      </c>
      <c r="L45" s="14" t="str">
        <f>IF(AND(NOT(ISBLANK('STB Models Tier 3'!L45)),NOT(ISBLANK(VLOOKUP($G45,'Tier 3 Allowances'!$A$2:$AB$6,5,FALSE))),'STB Models Tier 3'!L45&lt;2), 'STB Models Tier 3'!L45*$L$2,"")</f>
        <v/>
      </c>
      <c r="M45" s="14" t="str">
        <f>IF(AND(NOT(ISBLANK('STB Models Tier 3'!M45)),NOT(ISBLANK(VLOOKUP($G45,'Tier 3 Allowances'!$A$2:$AB$6,6,FALSE))),'STB Models Tier 3'!M45&lt;3), 'STB Models Tier 3'!M45*$M$2,"")</f>
        <v/>
      </c>
      <c r="N45" s="14" t="str">
        <f>IF(AND(NOT(ISBLANK('STB Models Tier 3'!N45)),OR(ISBLANK('STB Models Tier 3'!O45),'STB Models Tier 3'!O45=0),NOT(ISBLANK(VLOOKUP($G45,'Tier 3 Allowances'!$A$2:$AB$6,7,FALSE))),'STB Models Tier 3'!N45&lt;2), 'STB Models Tier 3'!N45*$N$2,"")</f>
        <v/>
      </c>
      <c r="O45" s="14" t="str">
        <f>IF(AND(NOT(ISBLANK('STB Models Tier 3'!O45)),NOT(ISBLANK(VLOOKUP($G45,'Tier 3 Allowances'!$A$2:$AB$6,8,FALSE))),'STB Models Tier 3'!O45&lt;2), 'STB Models Tier 3'!O45*$O$2,"")</f>
        <v/>
      </c>
      <c r="P45" s="14" t="str">
        <f>IF(AND(NOT(ISBLANK('STB Models Tier 3'!P45)),NOT(ISBLANK(VLOOKUP($G45,'Tier 3 Allowances'!$A$2:$AB$6,9,FALSE))),'STB Models Tier 3'!P45&lt;7), 'STB Models Tier 3'!P45*$P$2,"")</f>
        <v/>
      </c>
      <c r="Q45" s="14" t="str">
        <f>IF(AND(NOT(ISBLANK('STB Models Tier 3'!Q45)),OR(ISBLANK('STB Models Tier 3'!T45),'STB Models Tier 3'!T45=0),NOT(ISBLANK(VLOOKUP($G45,'Tier 3 Allowances'!$A$2:$AB$6,10,FALSE))),'STB Models Tier 3'!Q45&lt;2), 'STB Models Tier 3'!Q45*$Q$2,"")</f>
        <v/>
      </c>
      <c r="R45" s="14" t="str">
        <f>IF(AND(NOT(ISBLANK('STB Models Tier 3'!R45)),NOT(ISBLANK(VLOOKUP($G45,'Tier 3 Allowances'!$A$2:$AB$6,11,FALSE))),'STB Models Tier 3'!R45&lt;2), 'STB Models Tier 3'!R45*$R$2,"")</f>
        <v/>
      </c>
      <c r="S45" s="14" t="str">
        <f>IF(AND(NOT(ISBLANK('STB Models Tier 3'!S45)),OR(ISBLANK('STB Models Tier 3'!T45),'STB Models Tier 3'!T45=0),NOT(ISBLANK(VLOOKUP($G45,'Tier 3 Allowances'!$A$2:$AB$6,12,FALSE))),'STB Models Tier 3'!S45&lt;2), 'STB Models Tier 3'!S45*$S$2,"")</f>
        <v/>
      </c>
      <c r="T45" s="14" t="str">
        <f>IF(AND(NOT(ISBLANK('STB Models Tier 3'!T45)),NOT(ISBLANK(VLOOKUP($G45,'Tier 3 Allowances'!$A$2:$AB$6,13,FALSE))),'STB Models Tier 3'!T45&lt;2), 'STB Models Tier 3'!T45*$T$2,"")</f>
        <v/>
      </c>
      <c r="U45" s="14" t="str">
        <f>IF(AND(NOT(ISBLANK('STB Models Tier 3'!U45)),NOT(ISBLANK(VLOOKUP($G45,'Tier 3 Allowances'!$A$2:$AB$6,14,FALSE))),'STB Models Tier 3'!U45&lt;2), 'STB Models Tier 3'!U45*$U$2,"")</f>
        <v/>
      </c>
      <c r="V45" s="14" t="str">
        <f>IF(AND(NOT(ISBLANK('STB Models Tier 3'!V45)),NOT(ISBLANK(VLOOKUP($G45,'Tier 3 Allowances'!$A$2:$AB$6,15,FALSE))),'STB Models Tier 3'!V45&lt;3), 'STB Models Tier 3'!V45*$V$2,"")</f>
        <v/>
      </c>
      <c r="W45" s="14" t="str">
        <f>IF(AND(NOT(ISBLANK('STB Models Tier 3'!W45)),NOT(ISBLANK(VLOOKUP($G45,'Tier 3 Allowances'!$A$2:$AB$6,16,FALSE))),'STB Models Tier 3'!W45&lt;2), 'STB Models Tier 3'!W45*$W$2,"")</f>
        <v/>
      </c>
      <c r="X45" s="14" t="str">
        <f>IF(AND(NOT(ISBLANK('STB Models Tier 3'!X45)),NOT(ISBLANK(VLOOKUP($G45,'Tier 3 Allowances'!$A$2:$AB$6,17,FALSE))),'STB Models Tier 3'!X45&lt;6), 'STB Models Tier 3'!X45*$X$2,"")</f>
        <v/>
      </c>
      <c r="Y45" s="14" t="str">
        <f>IF(AND(NOT(ISBLANK('STB Models Tier 3'!Y45)),NOT(ISBLANK(VLOOKUP($G45,'Tier 3 Allowances'!$A$2:$AB$6,18,FALSE))),'STB Models Tier 3'!Y45&lt;3), 'STB Models Tier 3'!Y45*$Y$2,"")</f>
        <v/>
      </c>
      <c r="Z45" s="14" t="str">
        <f>IF(AND(NOT(ISBLANK('STB Models Tier 3'!Z45)),NOT(ISBLANK(VLOOKUP($G45,'Tier 3 Allowances'!$A$2:$AB$6,19,FALSE))),'STB Models Tier 3'!Z45&lt;3), 'STB Models Tier 3'!Z45*$Z$2,"")</f>
        <v/>
      </c>
      <c r="AA45" s="14" t="str">
        <f>IF(AND(NOT(ISBLANK('STB Models Tier 3'!AA45)),NOT(ISBLANK(VLOOKUP($G45,'Tier 3 Allowances'!$A$2:$AB$6,20,FALSE))),'STB Models Tier 3'!AA45&lt;11), 'STB Models Tier 3'!AA45*$AA$2,"")</f>
        <v/>
      </c>
      <c r="AB45" s="14" t="str">
        <f>IF(AND(NOT(ISBLANK('STB Models Tier 3'!AB45)),NOT(ISBLANK(VLOOKUP($G45,'Tier 3 Allowances'!$A$2:$AB$6,21,FALSE))),'STB Models Tier 3'!AB45&lt;3), 'STB Models Tier 3'!AB45*$AB$2,"")</f>
        <v/>
      </c>
      <c r="AC45" s="14" t="str">
        <f>IF(AND(NOT(ISBLANK('STB Models Tier 3'!AC45)),NOT(ISBLANK(VLOOKUP($G45,'Tier 3 Allowances'!$A$2:$AB$6,22,FALSE))),'STB Models Tier 3'!AC45&lt;3), 'STB Models Tier 3'!AC45*$AC$2,"")</f>
        <v/>
      </c>
      <c r="AD45" s="14" t="str">
        <f>IF(AND(NOT(ISBLANK('STB Models Tier 3'!AD45)),NOT(ISBLANK(VLOOKUP($G45,'Tier 3 Allowances'!$A$2:$AB$6,23,FALSE))),'STB Models Tier 3'!AD45&lt;11), 'STB Models Tier 3'!AD45*$AD$2,"")</f>
        <v/>
      </c>
      <c r="AE45" s="14" t="str">
        <f>IF(AND(NOT(ISBLANK('STB Models Tier 3'!AE45)),NOT(ISBLANK(VLOOKUP($G45,'Tier 3 Allowances'!$A$2:$AB$6,24,FALSE))),'STB Models Tier 3'!AE45&lt;2), 'STB Models Tier 3'!AE45*$AE$2,"")</f>
        <v/>
      </c>
      <c r="AF45" s="14" t="str">
        <f>IF(AND(NOT(ISBLANK('STB Models Tier 3'!AF45)),NOT(ISBLANK(VLOOKUP($G45,'Tier 3 Allowances'!$A$2:$AB$6,25,FALSE))),'STB Models Tier 3'!AF45&lt;2,OR(ISBLANK('STB Models Tier 3'!AE45),'STB Models Tier 3'!AE45=0),OR(ISBLANK('STB Models Tier 3'!$P45),'STB Models Tier 3'!$P45=0)), 'STB Models Tier 3'!AF45*$AF$2,"")</f>
        <v/>
      </c>
      <c r="AG45" s="14" t="str">
        <f>IF(AND(NOT(ISBLANK('STB Models Tier 3'!AG45)),NOT(ISBLANK(VLOOKUP($G45,'Tier 3 Allowances'!$A$2:$AB$6,26,FALSE))),'STB Models Tier 3'!AG45&lt;2), 'STB Models Tier 3'!AG45*$AG$2,"")</f>
        <v/>
      </c>
      <c r="AH45" s="14" t="str">
        <f>IF(AND(NOT(ISBLANK('STB Models Tier 3'!AH45)),NOT(ISBLANK(VLOOKUP($G45,'Tier 3 Allowances'!$A$2:$AB$6,27,FALSE))),'STB Models Tier 3'!AH45&lt;2), 'STB Models Tier 3'!AH45*$AH$2,"")</f>
        <v/>
      </c>
      <c r="AI45" s="14" t="str">
        <f>IF(AND(NOT(ISBLANK('STB Models Tier 3'!AI45)),NOT(ISBLANK(VLOOKUP($G45,'Tier 3 Allowances'!$A$2:$AB$6,28,FALSE))),'STB Models Tier 3'!AI45&lt;2), 'STB Models Tier 3'!AI45*$AI$2,"")</f>
        <v/>
      </c>
      <c r="AJ45" s="56" t="str">
        <f>IF(ISBLANK('STB Models Tier 3'!AJ45),"",'STB Models Tier 3'!AJ45)</f>
        <v/>
      </c>
      <c r="AK45" s="15" t="str">
        <f>IF(ISBLANK('STB Models Tier 3'!AK45),"",'STB Models Tier 3'!AK45)</f>
        <v/>
      </c>
      <c r="AL45" s="15" t="str">
        <f>IF(ISBLANK('STB Models Tier 3'!AL45),"",'STB Models Tier 3'!AL45)</f>
        <v/>
      </c>
      <c r="AM45" s="15" t="str">
        <f>IF(ISBLANK('STB Models Tier 3'!AM45),"",'STB Models Tier 3'!AM45)</f>
        <v/>
      </c>
      <c r="AN45" s="15" t="str">
        <f>IF(ISBLANK('STB Models Tier 3'!AN45),"",'STB Models Tier 3'!AN45)</f>
        <v/>
      </c>
      <c r="AO45" s="15" t="str">
        <f>IF(ISBLANK('STB Models Tier 3'!AO45),"",'STB Models Tier 3'!AO45)</f>
        <v/>
      </c>
      <c r="AP45" s="15" t="str">
        <f>IF(ISBLANK('STB Models Tier 3'!G45),"",IF(ISBLANK('STB Models Tier 3'!H45), 14, 7-(4-$H45)/2))</f>
        <v/>
      </c>
      <c r="AQ45" s="15" t="str">
        <f>IF(ISBLANK('STB Models Tier 3'!G45),"",IF(ISBLANK('STB Models Tier 3'!I45),10,(10-I45)))</f>
        <v/>
      </c>
      <c r="AR45" s="15" t="str">
        <f>IF(ISBLANK('STB Models Tier 3'!G45),"",IF(ISBLANK('STB Models Tier 3'!H45),0,7+(4-H45)/2))</f>
        <v/>
      </c>
      <c r="AS45" s="15" t="str">
        <f>IF(ISBLANK('STB Models Tier 3'!G45),"",'STB Models Tier 3'!I45)</f>
        <v/>
      </c>
      <c r="AT45" s="15" t="str">
        <f>IF(ISBLANK('STB Models Tier 3'!G45),"",(IF(OR(AND(NOT(ISBLANK('STB Models Tier 3'!H45)),ISBLANK('STB Models Tier 3'!AM45)),AND(NOT(ISBLANK('STB Models Tier 3'!I45)),ISBLANK('STB Models Tier 3'!AN45)),ISBLANK('STB Models Tier 3'!AL45)),"Incomplete",0.365*('STB Models Tier 3'!AK45*AP45+'STB Models Tier 3'!AL45*AQ45+'STB Models Tier 3'!AM45*AR45+'STB Models Tier 3'!AN45*AS45))))</f>
        <v/>
      </c>
      <c r="AU45" s="14" t="str">
        <f>IF(ISBLANK('STB Models Tier 3'!G45),"",VLOOKUP(G45,'Tier 3 Allowances'!$A$2:$B$6,2,FALSE)+SUM($J45:$AI45))</f>
        <v/>
      </c>
      <c r="AV45" s="56" t="str">
        <f>IF(ISBLANK('STB Models Tier 3'!G45),"",AU45+'STB Models Tier 3'!AJ45)</f>
        <v/>
      </c>
      <c r="AW45" s="56" t="str">
        <f>IF(ISBLANK('STB Models Tier 3'!AO45),"",IF('STB Models Tier 3'!AO45&gt;'Tier 3 Calculations'!AV45,"No","Yes"))</f>
        <v/>
      </c>
      <c r="AX45" s="79" t="str">
        <f>IF(ISBLANK('STB Models Tier 3'!AT45),"",'STB Models Tier 3'!AT45)</f>
        <v/>
      </c>
    </row>
    <row r="46" spans="1:50" ht="16" x14ac:dyDescent="0.2">
      <c r="A46" s="56" t="str">
        <f>IF(ISBLANK('STB Models Tier 3'!A46),"",'STB Models Tier 3'!A46)</f>
        <v/>
      </c>
      <c r="B46" s="14" t="str">
        <f>IF(ISBLANK('STB Models Tier 3'!B46),"",'STB Models Tier 3'!B46)</f>
        <v/>
      </c>
      <c r="C46" s="14" t="str">
        <f>IF(ISBLANK('STB Models Tier 3'!C46),"",'STB Models Tier 3'!C46)</f>
        <v/>
      </c>
      <c r="D46" s="14" t="str">
        <f>IF(ISBLANK('STB Models Tier 3'!D46),"",'STB Models Tier 3'!D46)</f>
        <v/>
      </c>
      <c r="E46" s="14" t="str">
        <f>IF(ISBLANK('STB Models Tier 3'!E46),"",'STB Models Tier 3'!E46)</f>
        <v/>
      </c>
      <c r="F46" s="14" t="str">
        <f>IF(ISBLANK('STB Models Tier 3'!F46),"",'STB Models Tier 3'!F46)</f>
        <v/>
      </c>
      <c r="G46" s="14" t="str">
        <f>IF(ISBLANK('STB Models Tier 3'!G46),"",'STB Models Tier 3'!G46)</f>
        <v/>
      </c>
      <c r="H46" s="14" t="str">
        <f>IF(ISBLANK('STB Models Tier 3'!H46),"",'STB Models Tier 3'!H46)</f>
        <v/>
      </c>
      <c r="I46" s="14" t="str">
        <f>IF(ISBLANK('STB Models Tier 3'!I46),"",'STB Models Tier 3'!I46)</f>
        <v/>
      </c>
      <c r="J46" s="14" t="str">
        <f>IF(AND(NOT(ISBLANK('STB Models Tier 3'!J46)),NOT(ISBLANK(VLOOKUP($G46,'Tier 3 Allowances'!$A$2:$AB$6,3,FALSE))),'STB Models Tier 3'!J46&lt;2), 'STB Models Tier 3'!J46*$J$2,"")</f>
        <v/>
      </c>
      <c r="K46" s="14" t="str">
        <f>IF(AND(NOT(ISBLANK('STB Models Tier 3'!K46)),NOT(ISBLANK(VLOOKUP($G46,'Tier 3 Allowances'!$A$2:$AB$6,4,FALSE))),'STB Models Tier 3'!K46&lt;3), 'STB Models Tier 3'!K46*$K$2,"")</f>
        <v/>
      </c>
      <c r="L46" s="14" t="str">
        <f>IF(AND(NOT(ISBLANK('STB Models Tier 3'!L46)),NOT(ISBLANK(VLOOKUP($G46,'Tier 3 Allowances'!$A$2:$AB$6,5,FALSE))),'STB Models Tier 3'!L46&lt;2), 'STB Models Tier 3'!L46*$L$2,"")</f>
        <v/>
      </c>
      <c r="M46" s="14" t="str">
        <f>IF(AND(NOT(ISBLANK('STB Models Tier 3'!M46)),NOT(ISBLANK(VLOOKUP($G46,'Tier 3 Allowances'!$A$2:$AB$6,6,FALSE))),'STB Models Tier 3'!M46&lt;3), 'STB Models Tier 3'!M46*$M$2,"")</f>
        <v/>
      </c>
      <c r="N46" s="14" t="str">
        <f>IF(AND(NOT(ISBLANK('STB Models Tier 3'!N46)),OR(ISBLANK('STB Models Tier 3'!O46),'STB Models Tier 3'!O46=0),NOT(ISBLANK(VLOOKUP($G46,'Tier 3 Allowances'!$A$2:$AB$6,7,FALSE))),'STB Models Tier 3'!N46&lt;2), 'STB Models Tier 3'!N46*$N$2,"")</f>
        <v/>
      </c>
      <c r="O46" s="14" t="str">
        <f>IF(AND(NOT(ISBLANK('STB Models Tier 3'!O46)),NOT(ISBLANK(VLOOKUP($G46,'Tier 3 Allowances'!$A$2:$AB$6,8,FALSE))),'STB Models Tier 3'!O46&lt;2), 'STB Models Tier 3'!O46*$O$2,"")</f>
        <v/>
      </c>
      <c r="P46" s="14" t="str">
        <f>IF(AND(NOT(ISBLANK('STB Models Tier 3'!P46)),NOT(ISBLANK(VLOOKUP($G46,'Tier 3 Allowances'!$A$2:$AB$6,9,FALSE))),'STB Models Tier 3'!P46&lt;7), 'STB Models Tier 3'!P46*$P$2,"")</f>
        <v/>
      </c>
      <c r="Q46" s="14" t="str">
        <f>IF(AND(NOT(ISBLANK('STB Models Tier 3'!Q46)),OR(ISBLANK('STB Models Tier 3'!T46),'STB Models Tier 3'!T46=0),NOT(ISBLANK(VLOOKUP($G46,'Tier 3 Allowances'!$A$2:$AB$6,10,FALSE))),'STB Models Tier 3'!Q46&lt;2), 'STB Models Tier 3'!Q46*$Q$2,"")</f>
        <v/>
      </c>
      <c r="R46" s="14" t="str">
        <f>IF(AND(NOT(ISBLANK('STB Models Tier 3'!R46)),NOT(ISBLANK(VLOOKUP($G46,'Tier 3 Allowances'!$A$2:$AB$6,11,FALSE))),'STB Models Tier 3'!R46&lt;2), 'STB Models Tier 3'!R46*$R$2,"")</f>
        <v/>
      </c>
      <c r="S46" s="14" t="str">
        <f>IF(AND(NOT(ISBLANK('STB Models Tier 3'!S46)),OR(ISBLANK('STB Models Tier 3'!T46),'STB Models Tier 3'!T46=0),NOT(ISBLANK(VLOOKUP($G46,'Tier 3 Allowances'!$A$2:$AB$6,12,FALSE))),'STB Models Tier 3'!S46&lt;2), 'STB Models Tier 3'!S46*$S$2,"")</f>
        <v/>
      </c>
      <c r="T46" s="14" t="str">
        <f>IF(AND(NOT(ISBLANK('STB Models Tier 3'!T46)),NOT(ISBLANK(VLOOKUP($G46,'Tier 3 Allowances'!$A$2:$AB$6,13,FALSE))),'STB Models Tier 3'!T46&lt;2), 'STB Models Tier 3'!T46*$T$2,"")</f>
        <v/>
      </c>
      <c r="U46" s="14" t="str">
        <f>IF(AND(NOT(ISBLANK('STB Models Tier 3'!U46)),NOT(ISBLANK(VLOOKUP($G46,'Tier 3 Allowances'!$A$2:$AB$6,14,FALSE))),'STB Models Tier 3'!U46&lt;2), 'STB Models Tier 3'!U46*$U$2,"")</f>
        <v/>
      </c>
      <c r="V46" s="14" t="str">
        <f>IF(AND(NOT(ISBLANK('STB Models Tier 3'!V46)),NOT(ISBLANK(VLOOKUP($G46,'Tier 3 Allowances'!$A$2:$AB$6,15,FALSE))),'STB Models Tier 3'!V46&lt;3), 'STB Models Tier 3'!V46*$V$2,"")</f>
        <v/>
      </c>
      <c r="W46" s="14" t="str">
        <f>IF(AND(NOT(ISBLANK('STB Models Tier 3'!W46)),NOT(ISBLANK(VLOOKUP($G46,'Tier 3 Allowances'!$A$2:$AB$6,16,FALSE))),'STB Models Tier 3'!W46&lt;2), 'STB Models Tier 3'!W46*$W$2,"")</f>
        <v/>
      </c>
      <c r="X46" s="14" t="str">
        <f>IF(AND(NOT(ISBLANK('STB Models Tier 3'!X46)),NOT(ISBLANK(VLOOKUP($G46,'Tier 3 Allowances'!$A$2:$AB$6,17,FALSE))),'STB Models Tier 3'!X46&lt;6), 'STB Models Tier 3'!X46*$X$2,"")</f>
        <v/>
      </c>
      <c r="Y46" s="14" t="str">
        <f>IF(AND(NOT(ISBLANK('STB Models Tier 3'!Y46)),NOT(ISBLANK(VLOOKUP($G46,'Tier 3 Allowances'!$A$2:$AB$6,18,FALSE))),'STB Models Tier 3'!Y46&lt;3), 'STB Models Tier 3'!Y46*$Y$2,"")</f>
        <v/>
      </c>
      <c r="Z46" s="14" t="str">
        <f>IF(AND(NOT(ISBLANK('STB Models Tier 3'!Z46)),NOT(ISBLANK(VLOOKUP($G46,'Tier 3 Allowances'!$A$2:$AB$6,19,FALSE))),'STB Models Tier 3'!Z46&lt;3), 'STB Models Tier 3'!Z46*$Z$2,"")</f>
        <v/>
      </c>
      <c r="AA46" s="14" t="str">
        <f>IF(AND(NOT(ISBLANK('STB Models Tier 3'!AA46)),NOT(ISBLANK(VLOOKUP($G46,'Tier 3 Allowances'!$A$2:$AB$6,20,FALSE))),'STB Models Tier 3'!AA46&lt;11), 'STB Models Tier 3'!AA46*$AA$2,"")</f>
        <v/>
      </c>
      <c r="AB46" s="14" t="str">
        <f>IF(AND(NOT(ISBLANK('STB Models Tier 3'!AB46)),NOT(ISBLANK(VLOOKUP($G46,'Tier 3 Allowances'!$A$2:$AB$6,21,FALSE))),'STB Models Tier 3'!AB46&lt;3), 'STB Models Tier 3'!AB46*$AB$2,"")</f>
        <v/>
      </c>
      <c r="AC46" s="14" t="str">
        <f>IF(AND(NOT(ISBLANK('STB Models Tier 3'!AC46)),NOT(ISBLANK(VLOOKUP($G46,'Tier 3 Allowances'!$A$2:$AB$6,22,FALSE))),'STB Models Tier 3'!AC46&lt;3), 'STB Models Tier 3'!AC46*$AC$2,"")</f>
        <v/>
      </c>
      <c r="AD46" s="14" t="str">
        <f>IF(AND(NOT(ISBLANK('STB Models Tier 3'!AD46)),NOT(ISBLANK(VLOOKUP($G46,'Tier 3 Allowances'!$A$2:$AB$6,23,FALSE))),'STB Models Tier 3'!AD46&lt;11), 'STB Models Tier 3'!AD46*$AD$2,"")</f>
        <v/>
      </c>
      <c r="AE46" s="14" t="str">
        <f>IF(AND(NOT(ISBLANK('STB Models Tier 3'!AE46)),NOT(ISBLANK(VLOOKUP($G46,'Tier 3 Allowances'!$A$2:$AB$6,24,FALSE))),'STB Models Tier 3'!AE46&lt;2), 'STB Models Tier 3'!AE46*$AE$2,"")</f>
        <v/>
      </c>
      <c r="AF46" s="14" t="str">
        <f>IF(AND(NOT(ISBLANK('STB Models Tier 3'!AF46)),NOT(ISBLANK(VLOOKUP($G46,'Tier 3 Allowances'!$A$2:$AB$6,25,FALSE))),'STB Models Tier 3'!AF46&lt;2,OR(ISBLANK('STB Models Tier 3'!AE46),'STB Models Tier 3'!AE46=0),OR(ISBLANK('STB Models Tier 3'!$P46),'STB Models Tier 3'!$P46=0)), 'STB Models Tier 3'!AF46*$AF$2,"")</f>
        <v/>
      </c>
      <c r="AG46" s="14" t="str">
        <f>IF(AND(NOT(ISBLANK('STB Models Tier 3'!AG46)),NOT(ISBLANK(VLOOKUP($G46,'Tier 3 Allowances'!$A$2:$AB$6,26,FALSE))),'STB Models Tier 3'!AG46&lt;2), 'STB Models Tier 3'!AG46*$AG$2,"")</f>
        <v/>
      </c>
      <c r="AH46" s="14" t="str">
        <f>IF(AND(NOT(ISBLANK('STB Models Tier 3'!AH46)),NOT(ISBLANK(VLOOKUP($G46,'Tier 3 Allowances'!$A$2:$AB$6,27,FALSE))),'STB Models Tier 3'!AH46&lt;2), 'STB Models Tier 3'!AH46*$AH$2,"")</f>
        <v/>
      </c>
      <c r="AI46" s="14" t="str">
        <f>IF(AND(NOT(ISBLANK('STB Models Tier 3'!AI46)),NOT(ISBLANK(VLOOKUP($G46,'Tier 3 Allowances'!$A$2:$AB$6,28,FALSE))),'STB Models Tier 3'!AI46&lt;2), 'STB Models Tier 3'!AI46*$AI$2,"")</f>
        <v/>
      </c>
      <c r="AJ46" s="56" t="str">
        <f>IF(ISBLANK('STB Models Tier 3'!AJ46),"",'STB Models Tier 3'!AJ46)</f>
        <v/>
      </c>
      <c r="AK46" s="15" t="str">
        <f>IF(ISBLANK('STB Models Tier 3'!AK46),"",'STB Models Tier 3'!AK46)</f>
        <v/>
      </c>
      <c r="AL46" s="15" t="str">
        <f>IF(ISBLANK('STB Models Tier 3'!AL46),"",'STB Models Tier 3'!AL46)</f>
        <v/>
      </c>
      <c r="AM46" s="15" t="str">
        <f>IF(ISBLANK('STB Models Tier 3'!AM46),"",'STB Models Tier 3'!AM46)</f>
        <v/>
      </c>
      <c r="AN46" s="15" t="str">
        <f>IF(ISBLANK('STB Models Tier 3'!AN46),"",'STB Models Tier 3'!AN46)</f>
        <v/>
      </c>
      <c r="AO46" s="15" t="str">
        <f>IF(ISBLANK('STB Models Tier 3'!AO46),"",'STB Models Tier 3'!AO46)</f>
        <v/>
      </c>
      <c r="AP46" s="15" t="str">
        <f>IF(ISBLANK('STB Models Tier 3'!G46),"",IF(ISBLANK('STB Models Tier 3'!H46), 14, 7-(4-$H46)/2))</f>
        <v/>
      </c>
      <c r="AQ46" s="15" t="str">
        <f>IF(ISBLANK('STB Models Tier 3'!G46),"",IF(ISBLANK('STB Models Tier 3'!I46),10,(10-I46)))</f>
        <v/>
      </c>
      <c r="AR46" s="15" t="str">
        <f>IF(ISBLANK('STB Models Tier 3'!G46),"",IF(ISBLANK('STB Models Tier 3'!H46),0,7+(4-H46)/2))</f>
        <v/>
      </c>
      <c r="AS46" s="15" t="str">
        <f>IF(ISBLANK('STB Models Tier 3'!G46),"",'STB Models Tier 3'!I46)</f>
        <v/>
      </c>
      <c r="AT46" s="15" t="str">
        <f>IF(ISBLANK('STB Models Tier 3'!G46),"",(IF(OR(AND(NOT(ISBLANK('STB Models Tier 3'!H46)),ISBLANK('STB Models Tier 3'!AM46)),AND(NOT(ISBLANK('STB Models Tier 3'!I46)),ISBLANK('STB Models Tier 3'!AN46)),ISBLANK('STB Models Tier 3'!AL46)),"Incomplete",0.365*('STB Models Tier 3'!AK46*AP46+'STB Models Tier 3'!AL46*AQ46+'STB Models Tier 3'!AM46*AR46+'STB Models Tier 3'!AN46*AS46))))</f>
        <v/>
      </c>
      <c r="AU46" s="14" t="str">
        <f>IF(ISBLANK('STB Models Tier 3'!G46),"",VLOOKUP(G46,'Tier 3 Allowances'!$A$2:$B$6,2,FALSE)+SUM($J46:$AI46))</f>
        <v/>
      </c>
      <c r="AV46" s="56" t="str">
        <f>IF(ISBLANK('STB Models Tier 3'!G46),"",AU46+'STB Models Tier 3'!AJ46)</f>
        <v/>
      </c>
      <c r="AW46" s="56" t="str">
        <f>IF(ISBLANK('STB Models Tier 3'!AO46),"",IF('STB Models Tier 3'!AO46&gt;'Tier 3 Calculations'!AV46,"No","Yes"))</f>
        <v/>
      </c>
      <c r="AX46" s="79" t="str">
        <f>IF(ISBLANK('STB Models Tier 3'!AT46),"",'STB Models Tier 3'!AT46)</f>
        <v/>
      </c>
    </row>
    <row r="47" spans="1:50" ht="16" x14ac:dyDescent="0.2">
      <c r="A47" s="56" t="str">
        <f>IF(ISBLANK('STB Models Tier 3'!A47),"",'STB Models Tier 3'!A47)</f>
        <v/>
      </c>
      <c r="B47" s="14" t="str">
        <f>IF(ISBLANK('STB Models Tier 3'!B47),"",'STB Models Tier 3'!B47)</f>
        <v/>
      </c>
      <c r="C47" s="14" t="str">
        <f>IF(ISBLANK('STB Models Tier 3'!C47),"",'STB Models Tier 3'!C47)</f>
        <v/>
      </c>
      <c r="D47" s="14" t="str">
        <f>IF(ISBLANK('STB Models Tier 3'!D47),"",'STB Models Tier 3'!D47)</f>
        <v/>
      </c>
      <c r="E47" s="14" t="str">
        <f>IF(ISBLANK('STB Models Tier 3'!E47),"",'STB Models Tier 3'!E47)</f>
        <v/>
      </c>
      <c r="F47" s="14" t="str">
        <f>IF(ISBLANK('STB Models Tier 3'!F47),"",'STB Models Tier 3'!F47)</f>
        <v/>
      </c>
      <c r="G47" s="14" t="str">
        <f>IF(ISBLANK('STB Models Tier 3'!G47),"",'STB Models Tier 3'!G47)</f>
        <v/>
      </c>
      <c r="H47" s="14" t="str">
        <f>IF(ISBLANK('STB Models Tier 3'!H47),"",'STB Models Tier 3'!H47)</f>
        <v/>
      </c>
      <c r="I47" s="14" t="str">
        <f>IF(ISBLANK('STB Models Tier 3'!I47),"",'STB Models Tier 3'!I47)</f>
        <v/>
      </c>
      <c r="J47" s="14" t="str">
        <f>IF(AND(NOT(ISBLANK('STB Models Tier 3'!J47)),NOT(ISBLANK(VLOOKUP($G47,'Tier 3 Allowances'!$A$2:$AB$6,3,FALSE))),'STB Models Tier 3'!J47&lt;2), 'STB Models Tier 3'!J47*$J$2,"")</f>
        <v/>
      </c>
      <c r="K47" s="14" t="str">
        <f>IF(AND(NOT(ISBLANK('STB Models Tier 3'!K47)),NOT(ISBLANK(VLOOKUP($G47,'Tier 3 Allowances'!$A$2:$AB$6,4,FALSE))),'STB Models Tier 3'!K47&lt;3), 'STB Models Tier 3'!K47*$K$2,"")</f>
        <v/>
      </c>
      <c r="L47" s="14" t="str">
        <f>IF(AND(NOT(ISBLANK('STB Models Tier 3'!L47)),NOT(ISBLANK(VLOOKUP($G47,'Tier 3 Allowances'!$A$2:$AB$6,5,FALSE))),'STB Models Tier 3'!L47&lt;2), 'STB Models Tier 3'!L47*$L$2,"")</f>
        <v/>
      </c>
      <c r="M47" s="14" t="str">
        <f>IF(AND(NOT(ISBLANK('STB Models Tier 3'!M47)),NOT(ISBLANK(VLOOKUP($G47,'Tier 3 Allowances'!$A$2:$AB$6,6,FALSE))),'STB Models Tier 3'!M47&lt;3), 'STB Models Tier 3'!M47*$M$2,"")</f>
        <v/>
      </c>
      <c r="N47" s="14" t="str">
        <f>IF(AND(NOT(ISBLANK('STB Models Tier 3'!N47)),OR(ISBLANK('STB Models Tier 3'!O47),'STB Models Tier 3'!O47=0),NOT(ISBLANK(VLOOKUP($G47,'Tier 3 Allowances'!$A$2:$AB$6,7,FALSE))),'STB Models Tier 3'!N47&lt;2), 'STB Models Tier 3'!N47*$N$2,"")</f>
        <v/>
      </c>
      <c r="O47" s="14" t="str">
        <f>IF(AND(NOT(ISBLANK('STB Models Tier 3'!O47)),NOT(ISBLANK(VLOOKUP($G47,'Tier 3 Allowances'!$A$2:$AB$6,8,FALSE))),'STB Models Tier 3'!O47&lt;2), 'STB Models Tier 3'!O47*$O$2,"")</f>
        <v/>
      </c>
      <c r="P47" s="14" t="str">
        <f>IF(AND(NOT(ISBLANK('STB Models Tier 3'!P47)),NOT(ISBLANK(VLOOKUP($G47,'Tier 3 Allowances'!$A$2:$AB$6,9,FALSE))),'STB Models Tier 3'!P47&lt;7), 'STB Models Tier 3'!P47*$P$2,"")</f>
        <v/>
      </c>
      <c r="Q47" s="14" t="str">
        <f>IF(AND(NOT(ISBLANK('STB Models Tier 3'!Q47)),OR(ISBLANK('STB Models Tier 3'!T47),'STB Models Tier 3'!T47=0),NOT(ISBLANK(VLOOKUP($G47,'Tier 3 Allowances'!$A$2:$AB$6,10,FALSE))),'STB Models Tier 3'!Q47&lt;2), 'STB Models Tier 3'!Q47*$Q$2,"")</f>
        <v/>
      </c>
      <c r="R47" s="14" t="str">
        <f>IF(AND(NOT(ISBLANK('STB Models Tier 3'!R47)),NOT(ISBLANK(VLOOKUP($G47,'Tier 3 Allowances'!$A$2:$AB$6,11,FALSE))),'STB Models Tier 3'!R47&lt;2), 'STB Models Tier 3'!R47*$R$2,"")</f>
        <v/>
      </c>
      <c r="S47" s="14" t="str">
        <f>IF(AND(NOT(ISBLANK('STB Models Tier 3'!S47)),OR(ISBLANK('STB Models Tier 3'!T47),'STB Models Tier 3'!T47=0),NOT(ISBLANK(VLOOKUP($G47,'Tier 3 Allowances'!$A$2:$AB$6,12,FALSE))),'STB Models Tier 3'!S47&lt;2), 'STB Models Tier 3'!S47*$S$2,"")</f>
        <v/>
      </c>
      <c r="T47" s="14" t="str">
        <f>IF(AND(NOT(ISBLANK('STB Models Tier 3'!T47)),NOT(ISBLANK(VLOOKUP($G47,'Tier 3 Allowances'!$A$2:$AB$6,13,FALSE))),'STB Models Tier 3'!T47&lt;2), 'STB Models Tier 3'!T47*$T$2,"")</f>
        <v/>
      </c>
      <c r="U47" s="14" t="str">
        <f>IF(AND(NOT(ISBLANK('STB Models Tier 3'!U47)),NOT(ISBLANK(VLOOKUP($G47,'Tier 3 Allowances'!$A$2:$AB$6,14,FALSE))),'STB Models Tier 3'!U47&lt;2), 'STB Models Tier 3'!U47*$U$2,"")</f>
        <v/>
      </c>
      <c r="V47" s="14" t="str">
        <f>IF(AND(NOT(ISBLANK('STB Models Tier 3'!V47)),NOT(ISBLANK(VLOOKUP($G47,'Tier 3 Allowances'!$A$2:$AB$6,15,FALSE))),'STB Models Tier 3'!V47&lt;3), 'STB Models Tier 3'!V47*$V$2,"")</f>
        <v/>
      </c>
      <c r="W47" s="14" t="str">
        <f>IF(AND(NOT(ISBLANK('STB Models Tier 3'!W47)),NOT(ISBLANK(VLOOKUP($G47,'Tier 3 Allowances'!$A$2:$AB$6,16,FALSE))),'STB Models Tier 3'!W47&lt;2), 'STB Models Tier 3'!W47*$W$2,"")</f>
        <v/>
      </c>
      <c r="X47" s="14" t="str">
        <f>IF(AND(NOT(ISBLANK('STB Models Tier 3'!X47)),NOT(ISBLANK(VLOOKUP($G47,'Tier 3 Allowances'!$A$2:$AB$6,17,FALSE))),'STB Models Tier 3'!X47&lt;6), 'STB Models Tier 3'!X47*$X$2,"")</f>
        <v/>
      </c>
      <c r="Y47" s="14" t="str">
        <f>IF(AND(NOT(ISBLANK('STB Models Tier 3'!Y47)),NOT(ISBLANK(VLOOKUP($G47,'Tier 3 Allowances'!$A$2:$AB$6,18,FALSE))),'STB Models Tier 3'!Y47&lt;3), 'STB Models Tier 3'!Y47*$Y$2,"")</f>
        <v/>
      </c>
      <c r="Z47" s="14" t="str">
        <f>IF(AND(NOT(ISBLANK('STB Models Tier 3'!Z47)),NOT(ISBLANK(VLOOKUP($G47,'Tier 3 Allowances'!$A$2:$AB$6,19,FALSE))),'STB Models Tier 3'!Z47&lt;3), 'STB Models Tier 3'!Z47*$Z$2,"")</f>
        <v/>
      </c>
      <c r="AA47" s="14" t="str">
        <f>IF(AND(NOT(ISBLANK('STB Models Tier 3'!AA47)),NOT(ISBLANK(VLOOKUP($G47,'Tier 3 Allowances'!$A$2:$AB$6,20,FALSE))),'STB Models Tier 3'!AA47&lt;11), 'STB Models Tier 3'!AA47*$AA$2,"")</f>
        <v/>
      </c>
      <c r="AB47" s="14" t="str">
        <f>IF(AND(NOT(ISBLANK('STB Models Tier 3'!AB47)),NOT(ISBLANK(VLOOKUP($G47,'Tier 3 Allowances'!$A$2:$AB$6,21,FALSE))),'STB Models Tier 3'!AB47&lt;3), 'STB Models Tier 3'!AB47*$AB$2,"")</f>
        <v/>
      </c>
      <c r="AC47" s="14" t="str">
        <f>IF(AND(NOT(ISBLANK('STB Models Tier 3'!AC47)),NOT(ISBLANK(VLOOKUP($G47,'Tier 3 Allowances'!$A$2:$AB$6,22,FALSE))),'STB Models Tier 3'!AC47&lt;3), 'STB Models Tier 3'!AC47*$AC$2,"")</f>
        <v/>
      </c>
      <c r="AD47" s="14" t="str">
        <f>IF(AND(NOT(ISBLANK('STB Models Tier 3'!AD47)),NOT(ISBLANK(VLOOKUP($G47,'Tier 3 Allowances'!$A$2:$AB$6,23,FALSE))),'STB Models Tier 3'!AD47&lt;11), 'STB Models Tier 3'!AD47*$AD$2,"")</f>
        <v/>
      </c>
      <c r="AE47" s="14" t="str">
        <f>IF(AND(NOT(ISBLANK('STB Models Tier 3'!AE47)),NOT(ISBLANK(VLOOKUP($G47,'Tier 3 Allowances'!$A$2:$AB$6,24,FALSE))),'STB Models Tier 3'!AE47&lt;2), 'STB Models Tier 3'!AE47*$AE$2,"")</f>
        <v/>
      </c>
      <c r="AF47" s="14" t="str">
        <f>IF(AND(NOT(ISBLANK('STB Models Tier 3'!AF47)),NOT(ISBLANK(VLOOKUP($G47,'Tier 3 Allowances'!$A$2:$AB$6,25,FALSE))),'STB Models Tier 3'!AF47&lt;2,OR(ISBLANK('STB Models Tier 3'!AE47),'STB Models Tier 3'!AE47=0),OR(ISBLANK('STB Models Tier 3'!$P47),'STB Models Tier 3'!$P47=0)), 'STB Models Tier 3'!AF47*$AF$2,"")</f>
        <v/>
      </c>
      <c r="AG47" s="14" t="str">
        <f>IF(AND(NOT(ISBLANK('STB Models Tier 3'!AG47)),NOT(ISBLANK(VLOOKUP($G47,'Tier 3 Allowances'!$A$2:$AB$6,26,FALSE))),'STB Models Tier 3'!AG47&lt;2), 'STB Models Tier 3'!AG47*$AG$2,"")</f>
        <v/>
      </c>
      <c r="AH47" s="14" t="str">
        <f>IF(AND(NOT(ISBLANK('STB Models Tier 3'!AH47)),NOT(ISBLANK(VLOOKUP($G47,'Tier 3 Allowances'!$A$2:$AB$6,27,FALSE))),'STB Models Tier 3'!AH47&lt;2), 'STB Models Tier 3'!AH47*$AH$2,"")</f>
        <v/>
      </c>
      <c r="AI47" s="14" t="str">
        <f>IF(AND(NOT(ISBLANK('STB Models Tier 3'!AI47)),NOT(ISBLANK(VLOOKUP($G47,'Tier 3 Allowances'!$A$2:$AB$6,28,FALSE))),'STB Models Tier 3'!AI47&lt;2), 'STB Models Tier 3'!AI47*$AI$2,"")</f>
        <v/>
      </c>
      <c r="AJ47" s="56" t="str">
        <f>IF(ISBLANK('STB Models Tier 3'!AJ47),"",'STB Models Tier 3'!AJ47)</f>
        <v/>
      </c>
      <c r="AK47" s="15" t="str">
        <f>IF(ISBLANK('STB Models Tier 3'!AK47),"",'STB Models Tier 3'!AK47)</f>
        <v/>
      </c>
      <c r="AL47" s="15" t="str">
        <f>IF(ISBLANK('STB Models Tier 3'!AL47),"",'STB Models Tier 3'!AL47)</f>
        <v/>
      </c>
      <c r="AM47" s="15" t="str">
        <f>IF(ISBLANK('STB Models Tier 3'!AM47),"",'STB Models Tier 3'!AM47)</f>
        <v/>
      </c>
      <c r="AN47" s="15" t="str">
        <f>IF(ISBLANK('STB Models Tier 3'!AN47),"",'STB Models Tier 3'!AN47)</f>
        <v/>
      </c>
      <c r="AO47" s="15" t="str">
        <f>IF(ISBLANK('STB Models Tier 3'!AO47),"",'STB Models Tier 3'!AO47)</f>
        <v/>
      </c>
      <c r="AP47" s="15" t="str">
        <f>IF(ISBLANK('STB Models Tier 3'!G47),"",IF(ISBLANK('STB Models Tier 3'!H47), 14, 7-(4-$H47)/2))</f>
        <v/>
      </c>
      <c r="AQ47" s="15" t="str">
        <f>IF(ISBLANK('STB Models Tier 3'!G47),"",IF(ISBLANK('STB Models Tier 3'!I47),10,(10-I47)))</f>
        <v/>
      </c>
      <c r="AR47" s="15" t="str">
        <f>IF(ISBLANK('STB Models Tier 3'!G47),"",IF(ISBLANK('STB Models Tier 3'!H47),0,7+(4-H47)/2))</f>
        <v/>
      </c>
      <c r="AS47" s="15" t="str">
        <f>IF(ISBLANK('STB Models Tier 3'!G47),"",'STB Models Tier 3'!I47)</f>
        <v/>
      </c>
      <c r="AT47" s="15" t="str">
        <f>IF(ISBLANK('STB Models Tier 3'!G47),"",(IF(OR(AND(NOT(ISBLANK('STB Models Tier 3'!H47)),ISBLANK('STB Models Tier 3'!AM47)),AND(NOT(ISBLANK('STB Models Tier 3'!I47)),ISBLANK('STB Models Tier 3'!AN47)),ISBLANK('STB Models Tier 3'!AL47)),"Incomplete",0.365*('STB Models Tier 3'!AK47*AP47+'STB Models Tier 3'!AL47*AQ47+'STB Models Tier 3'!AM47*AR47+'STB Models Tier 3'!AN47*AS47))))</f>
        <v/>
      </c>
      <c r="AU47" s="14" t="str">
        <f>IF(ISBLANK('STB Models Tier 3'!G47),"",VLOOKUP(G47,'Tier 3 Allowances'!$A$2:$B$6,2,FALSE)+SUM($J47:$AI47))</f>
        <v/>
      </c>
      <c r="AV47" s="56" t="str">
        <f>IF(ISBLANK('STB Models Tier 3'!G47),"",AU47+'STB Models Tier 3'!AJ47)</f>
        <v/>
      </c>
      <c r="AW47" s="56" t="str">
        <f>IF(ISBLANK('STB Models Tier 3'!AO47),"",IF('STB Models Tier 3'!AO47&gt;'Tier 3 Calculations'!AV47,"No","Yes"))</f>
        <v/>
      </c>
      <c r="AX47" s="79" t="str">
        <f>IF(ISBLANK('STB Models Tier 3'!AT47),"",'STB Models Tier 3'!AT47)</f>
        <v/>
      </c>
    </row>
    <row r="48" spans="1:50" ht="16" x14ac:dyDescent="0.2">
      <c r="A48" s="56" t="str">
        <f>IF(ISBLANK('STB Models Tier 3'!A48),"",'STB Models Tier 3'!A48)</f>
        <v/>
      </c>
      <c r="B48" s="14" t="str">
        <f>IF(ISBLANK('STB Models Tier 3'!B48),"",'STB Models Tier 3'!B48)</f>
        <v/>
      </c>
      <c r="C48" s="14" t="str">
        <f>IF(ISBLANK('STB Models Tier 3'!C48),"",'STB Models Tier 3'!C48)</f>
        <v/>
      </c>
      <c r="D48" s="14" t="str">
        <f>IF(ISBLANK('STB Models Tier 3'!D48),"",'STB Models Tier 3'!D48)</f>
        <v/>
      </c>
      <c r="E48" s="14" t="str">
        <f>IF(ISBLANK('STB Models Tier 3'!E48),"",'STB Models Tier 3'!E48)</f>
        <v/>
      </c>
      <c r="F48" s="14" t="str">
        <f>IF(ISBLANK('STB Models Tier 3'!F48),"",'STB Models Tier 3'!F48)</f>
        <v/>
      </c>
      <c r="G48" s="14" t="str">
        <f>IF(ISBLANK('STB Models Tier 3'!G48),"",'STB Models Tier 3'!G48)</f>
        <v/>
      </c>
      <c r="H48" s="14" t="str">
        <f>IF(ISBLANK('STB Models Tier 3'!H48),"",'STB Models Tier 3'!H48)</f>
        <v/>
      </c>
      <c r="I48" s="14" t="str">
        <f>IF(ISBLANK('STB Models Tier 3'!I48),"",'STB Models Tier 3'!I48)</f>
        <v/>
      </c>
      <c r="J48" s="14" t="str">
        <f>IF(AND(NOT(ISBLANK('STB Models Tier 3'!J48)),NOT(ISBLANK(VLOOKUP($G48,'Tier 3 Allowances'!$A$2:$AB$6,3,FALSE))),'STB Models Tier 3'!J48&lt;2), 'STB Models Tier 3'!J48*$J$2,"")</f>
        <v/>
      </c>
      <c r="K48" s="14" t="str">
        <f>IF(AND(NOT(ISBLANK('STB Models Tier 3'!K48)),NOT(ISBLANK(VLOOKUP($G48,'Tier 3 Allowances'!$A$2:$AB$6,4,FALSE))),'STB Models Tier 3'!K48&lt;3), 'STB Models Tier 3'!K48*$K$2,"")</f>
        <v/>
      </c>
      <c r="L48" s="14" t="str">
        <f>IF(AND(NOT(ISBLANK('STB Models Tier 3'!L48)),NOT(ISBLANK(VLOOKUP($G48,'Tier 3 Allowances'!$A$2:$AB$6,5,FALSE))),'STB Models Tier 3'!L48&lt;2), 'STB Models Tier 3'!L48*$L$2,"")</f>
        <v/>
      </c>
      <c r="M48" s="14" t="str">
        <f>IF(AND(NOT(ISBLANK('STB Models Tier 3'!M48)),NOT(ISBLANK(VLOOKUP($G48,'Tier 3 Allowances'!$A$2:$AB$6,6,FALSE))),'STB Models Tier 3'!M48&lt;3), 'STB Models Tier 3'!M48*$M$2,"")</f>
        <v/>
      </c>
      <c r="N48" s="14" t="str">
        <f>IF(AND(NOT(ISBLANK('STB Models Tier 3'!N48)),OR(ISBLANK('STB Models Tier 3'!O48),'STB Models Tier 3'!O48=0),NOT(ISBLANK(VLOOKUP($G48,'Tier 3 Allowances'!$A$2:$AB$6,7,FALSE))),'STB Models Tier 3'!N48&lt;2), 'STB Models Tier 3'!N48*$N$2,"")</f>
        <v/>
      </c>
      <c r="O48" s="14" t="str">
        <f>IF(AND(NOT(ISBLANK('STB Models Tier 3'!O48)),NOT(ISBLANK(VLOOKUP($G48,'Tier 3 Allowances'!$A$2:$AB$6,8,FALSE))),'STB Models Tier 3'!O48&lt;2), 'STB Models Tier 3'!O48*$O$2,"")</f>
        <v/>
      </c>
      <c r="P48" s="14" t="str">
        <f>IF(AND(NOT(ISBLANK('STB Models Tier 3'!P48)),NOT(ISBLANK(VLOOKUP($G48,'Tier 3 Allowances'!$A$2:$AB$6,9,FALSE))),'STB Models Tier 3'!P48&lt;7), 'STB Models Tier 3'!P48*$P$2,"")</f>
        <v/>
      </c>
      <c r="Q48" s="14" t="str">
        <f>IF(AND(NOT(ISBLANK('STB Models Tier 3'!Q48)),OR(ISBLANK('STB Models Tier 3'!T48),'STB Models Tier 3'!T48=0),NOT(ISBLANK(VLOOKUP($G48,'Tier 3 Allowances'!$A$2:$AB$6,10,FALSE))),'STB Models Tier 3'!Q48&lt;2), 'STB Models Tier 3'!Q48*$Q$2,"")</f>
        <v/>
      </c>
      <c r="R48" s="14" t="str">
        <f>IF(AND(NOT(ISBLANK('STB Models Tier 3'!R48)),NOT(ISBLANK(VLOOKUP($G48,'Tier 3 Allowances'!$A$2:$AB$6,11,FALSE))),'STB Models Tier 3'!R48&lt;2), 'STB Models Tier 3'!R48*$R$2,"")</f>
        <v/>
      </c>
      <c r="S48" s="14" t="str">
        <f>IF(AND(NOT(ISBLANK('STB Models Tier 3'!S48)),OR(ISBLANK('STB Models Tier 3'!T48),'STB Models Tier 3'!T48=0),NOT(ISBLANK(VLOOKUP($G48,'Tier 3 Allowances'!$A$2:$AB$6,12,FALSE))),'STB Models Tier 3'!S48&lt;2), 'STB Models Tier 3'!S48*$S$2,"")</f>
        <v/>
      </c>
      <c r="T48" s="14" t="str">
        <f>IF(AND(NOT(ISBLANK('STB Models Tier 3'!T48)),NOT(ISBLANK(VLOOKUP($G48,'Tier 3 Allowances'!$A$2:$AB$6,13,FALSE))),'STB Models Tier 3'!T48&lt;2), 'STB Models Tier 3'!T48*$T$2,"")</f>
        <v/>
      </c>
      <c r="U48" s="14" t="str">
        <f>IF(AND(NOT(ISBLANK('STB Models Tier 3'!U48)),NOT(ISBLANK(VLOOKUP($G48,'Tier 3 Allowances'!$A$2:$AB$6,14,FALSE))),'STB Models Tier 3'!U48&lt;2), 'STB Models Tier 3'!U48*$U$2,"")</f>
        <v/>
      </c>
      <c r="V48" s="14" t="str">
        <f>IF(AND(NOT(ISBLANK('STB Models Tier 3'!V48)),NOT(ISBLANK(VLOOKUP($G48,'Tier 3 Allowances'!$A$2:$AB$6,15,FALSE))),'STB Models Tier 3'!V48&lt;3), 'STB Models Tier 3'!V48*$V$2,"")</f>
        <v/>
      </c>
      <c r="W48" s="14" t="str">
        <f>IF(AND(NOT(ISBLANK('STB Models Tier 3'!W48)),NOT(ISBLANK(VLOOKUP($G48,'Tier 3 Allowances'!$A$2:$AB$6,16,FALSE))),'STB Models Tier 3'!W48&lt;2), 'STB Models Tier 3'!W48*$W$2,"")</f>
        <v/>
      </c>
      <c r="X48" s="14" t="str">
        <f>IF(AND(NOT(ISBLANK('STB Models Tier 3'!X48)),NOT(ISBLANK(VLOOKUP($G48,'Tier 3 Allowances'!$A$2:$AB$6,17,FALSE))),'STB Models Tier 3'!X48&lt;6), 'STB Models Tier 3'!X48*$X$2,"")</f>
        <v/>
      </c>
      <c r="Y48" s="14" t="str">
        <f>IF(AND(NOT(ISBLANK('STB Models Tier 3'!Y48)),NOT(ISBLANK(VLOOKUP($G48,'Tier 3 Allowances'!$A$2:$AB$6,18,FALSE))),'STB Models Tier 3'!Y48&lt;3), 'STB Models Tier 3'!Y48*$Y$2,"")</f>
        <v/>
      </c>
      <c r="Z48" s="14" t="str">
        <f>IF(AND(NOT(ISBLANK('STB Models Tier 3'!Z48)),NOT(ISBLANK(VLOOKUP($G48,'Tier 3 Allowances'!$A$2:$AB$6,19,FALSE))),'STB Models Tier 3'!Z48&lt;3), 'STB Models Tier 3'!Z48*$Z$2,"")</f>
        <v/>
      </c>
      <c r="AA48" s="14" t="str">
        <f>IF(AND(NOT(ISBLANK('STB Models Tier 3'!AA48)),NOT(ISBLANK(VLOOKUP($G48,'Tier 3 Allowances'!$A$2:$AB$6,20,FALSE))),'STB Models Tier 3'!AA48&lt;11), 'STB Models Tier 3'!AA48*$AA$2,"")</f>
        <v/>
      </c>
      <c r="AB48" s="14" t="str">
        <f>IF(AND(NOT(ISBLANK('STB Models Tier 3'!AB48)),NOT(ISBLANK(VLOOKUP($G48,'Tier 3 Allowances'!$A$2:$AB$6,21,FALSE))),'STB Models Tier 3'!AB48&lt;3), 'STB Models Tier 3'!AB48*$AB$2,"")</f>
        <v/>
      </c>
      <c r="AC48" s="14" t="str">
        <f>IF(AND(NOT(ISBLANK('STB Models Tier 3'!AC48)),NOT(ISBLANK(VLOOKUP($G48,'Tier 3 Allowances'!$A$2:$AB$6,22,FALSE))),'STB Models Tier 3'!AC48&lt;3), 'STB Models Tier 3'!AC48*$AC$2,"")</f>
        <v/>
      </c>
      <c r="AD48" s="14" t="str">
        <f>IF(AND(NOT(ISBLANK('STB Models Tier 3'!AD48)),NOT(ISBLANK(VLOOKUP($G48,'Tier 3 Allowances'!$A$2:$AB$6,23,FALSE))),'STB Models Tier 3'!AD48&lt;11), 'STB Models Tier 3'!AD48*$AD$2,"")</f>
        <v/>
      </c>
      <c r="AE48" s="14" t="str">
        <f>IF(AND(NOT(ISBLANK('STB Models Tier 3'!AE48)),NOT(ISBLANK(VLOOKUP($G48,'Tier 3 Allowances'!$A$2:$AB$6,24,FALSE))),'STB Models Tier 3'!AE48&lt;2), 'STB Models Tier 3'!AE48*$AE$2,"")</f>
        <v/>
      </c>
      <c r="AF48" s="14" t="str">
        <f>IF(AND(NOT(ISBLANK('STB Models Tier 3'!AF48)),NOT(ISBLANK(VLOOKUP($G48,'Tier 3 Allowances'!$A$2:$AB$6,25,FALSE))),'STB Models Tier 3'!AF48&lt;2,OR(ISBLANK('STB Models Tier 3'!AE48),'STB Models Tier 3'!AE48=0),OR(ISBLANK('STB Models Tier 3'!$P48),'STB Models Tier 3'!$P48=0)), 'STB Models Tier 3'!AF48*$AF$2,"")</f>
        <v/>
      </c>
      <c r="AG48" s="14" t="str">
        <f>IF(AND(NOT(ISBLANK('STB Models Tier 3'!AG48)),NOT(ISBLANK(VLOOKUP($G48,'Tier 3 Allowances'!$A$2:$AB$6,26,FALSE))),'STB Models Tier 3'!AG48&lt;2), 'STB Models Tier 3'!AG48*$AG$2,"")</f>
        <v/>
      </c>
      <c r="AH48" s="14" t="str">
        <f>IF(AND(NOT(ISBLANK('STB Models Tier 3'!AH48)),NOT(ISBLANK(VLOOKUP($G48,'Tier 3 Allowances'!$A$2:$AB$6,27,FALSE))),'STB Models Tier 3'!AH48&lt;2), 'STB Models Tier 3'!AH48*$AH$2,"")</f>
        <v/>
      </c>
      <c r="AI48" s="14" t="str">
        <f>IF(AND(NOT(ISBLANK('STB Models Tier 3'!AI48)),NOT(ISBLANK(VLOOKUP($G48,'Tier 3 Allowances'!$A$2:$AB$6,28,FALSE))),'STB Models Tier 3'!AI48&lt;2), 'STB Models Tier 3'!AI48*$AI$2,"")</f>
        <v/>
      </c>
      <c r="AJ48" s="56" t="str">
        <f>IF(ISBLANK('STB Models Tier 3'!AJ48),"",'STB Models Tier 3'!AJ48)</f>
        <v/>
      </c>
      <c r="AK48" s="15" t="str">
        <f>IF(ISBLANK('STB Models Tier 3'!AK48),"",'STB Models Tier 3'!AK48)</f>
        <v/>
      </c>
      <c r="AL48" s="15" t="str">
        <f>IF(ISBLANK('STB Models Tier 3'!AL48),"",'STB Models Tier 3'!AL48)</f>
        <v/>
      </c>
      <c r="AM48" s="15" t="str">
        <f>IF(ISBLANK('STB Models Tier 3'!AM48),"",'STB Models Tier 3'!AM48)</f>
        <v/>
      </c>
      <c r="AN48" s="15" t="str">
        <f>IF(ISBLANK('STB Models Tier 3'!AN48),"",'STB Models Tier 3'!AN48)</f>
        <v/>
      </c>
      <c r="AO48" s="15" t="str">
        <f>IF(ISBLANK('STB Models Tier 3'!AO48),"",'STB Models Tier 3'!AO48)</f>
        <v/>
      </c>
      <c r="AP48" s="15" t="str">
        <f>IF(ISBLANK('STB Models Tier 3'!G48),"",IF(ISBLANK('STB Models Tier 3'!H48), 14, 7-(4-$H48)/2))</f>
        <v/>
      </c>
      <c r="AQ48" s="15" t="str">
        <f>IF(ISBLANK('STB Models Tier 3'!G48),"",IF(ISBLANK('STB Models Tier 3'!I48),10,(10-I48)))</f>
        <v/>
      </c>
      <c r="AR48" s="15" t="str">
        <f>IF(ISBLANK('STB Models Tier 3'!G48),"",IF(ISBLANK('STB Models Tier 3'!H48),0,7+(4-H48)/2))</f>
        <v/>
      </c>
      <c r="AS48" s="15" t="str">
        <f>IF(ISBLANK('STB Models Tier 3'!G48),"",'STB Models Tier 3'!I48)</f>
        <v/>
      </c>
      <c r="AT48" s="15" t="str">
        <f>IF(ISBLANK('STB Models Tier 3'!G48),"",(IF(OR(AND(NOT(ISBLANK('STB Models Tier 3'!H48)),ISBLANK('STB Models Tier 3'!AM48)),AND(NOT(ISBLANK('STB Models Tier 3'!I48)),ISBLANK('STB Models Tier 3'!AN48)),ISBLANK('STB Models Tier 3'!AL48)),"Incomplete",0.365*('STB Models Tier 3'!AK48*AP48+'STB Models Tier 3'!AL48*AQ48+'STB Models Tier 3'!AM48*AR48+'STB Models Tier 3'!AN48*AS48))))</f>
        <v/>
      </c>
      <c r="AU48" s="14" t="str">
        <f>IF(ISBLANK('STB Models Tier 3'!G48),"",VLOOKUP(G48,'Tier 3 Allowances'!$A$2:$B$6,2,FALSE)+SUM($J48:$AI48))</f>
        <v/>
      </c>
      <c r="AV48" s="56" t="str">
        <f>IF(ISBLANK('STB Models Tier 3'!G48),"",AU48+'STB Models Tier 3'!AJ48)</f>
        <v/>
      </c>
      <c r="AW48" s="56" t="str">
        <f>IF(ISBLANK('STB Models Tier 3'!AO48),"",IF('STB Models Tier 3'!AO48&gt;'Tier 3 Calculations'!AV48,"No","Yes"))</f>
        <v/>
      </c>
      <c r="AX48" s="79" t="str">
        <f>IF(ISBLANK('STB Models Tier 3'!AT48),"",'STB Models Tier 3'!AT48)</f>
        <v/>
      </c>
    </row>
    <row r="49" spans="1:50" ht="16" x14ac:dyDescent="0.2">
      <c r="A49" s="56" t="str">
        <f>IF(ISBLANK('STB Models Tier 3'!A49),"",'STB Models Tier 3'!A49)</f>
        <v/>
      </c>
      <c r="B49" s="14" t="str">
        <f>IF(ISBLANK('STB Models Tier 3'!B49),"",'STB Models Tier 3'!B49)</f>
        <v/>
      </c>
      <c r="C49" s="14" t="str">
        <f>IF(ISBLANK('STB Models Tier 3'!C49),"",'STB Models Tier 3'!C49)</f>
        <v/>
      </c>
      <c r="D49" s="14" t="str">
        <f>IF(ISBLANK('STB Models Tier 3'!D49),"",'STB Models Tier 3'!D49)</f>
        <v/>
      </c>
      <c r="E49" s="14" t="str">
        <f>IF(ISBLANK('STB Models Tier 3'!E49),"",'STB Models Tier 3'!E49)</f>
        <v/>
      </c>
      <c r="F49" s="14" t="str">
        <f>IF(ISBLANK('STB Models Tier 3'!F49),"",'STB Models Tier 3'!F49)</f>
        <v/>
      </c>
      <c r="G49" s="14" t="str">
        <f>IF(ISBLANK('STB Models Tier 3'!G49),"",'STB Models Tier 3'!G49)</f>
        <v/>
      </c>
      <c r="H49" s="14" t="str">
        <f>IF(ISBLANK('STB Models Tier 3'!H49),"",'STB Models Tier 3'!H49)</f>
        <v/>
      </c>
      <c r="I49" s="14" t="str">
        <f>IF(ISBLANK('STB Models Tier 3'!I49),"",'STB Models Tier 3'!I49)</f>
        <v/>
      </c>
      <c r="J49" s="14" t="str">
        <f>IF(AND(NOT(ISBLANK('STB Models Tier 3'!J49)),NOT(ISBLANK(VLOOKUP($G49,'Tier 3 Allowances'!$A$2:$AB$6,3,FALSE))),'STB Models Tier 3'!J49&lt;2), 'STB Models Tier 3'!J49*$J$2,"")</f>
        <v/>
      </c>
      <c r="K49" s="14" t="str">
        <f>IF(AND(NOT(ISBLANK('STB Models Tier 3'!K49)),NOT(ISBLANK(VLOOKUP($G49,'Tier 3 Allowances'!$A$2:$AB$6,4,FALSE))),'STB Models Tier 3'!K49&lt;3), 'STB Models Tier 3'!K49*$K$2,"")</f>
        <v/>
      </c>
      <c r="L49" s="14" t="str">
        <f>IF(AND(NOT(ISBLANK('STB Models Tier 3'!L49)),NOT(ISBLANK(VLOOKUP($G49,'Tier 3 Allowances'!$A$2:$AB$6,5,FALSE))),'STB Models Tier 3'!L49&lt;2), 'STB Models Tier 3'!L49*$L$2,"")</f>
        <v/>
      </c>
      <c r="M49" s="14" t="str">
        <f>IF(AND(NOT(ISBLANK('STB Models Tier 3'!M49)),NOT(ISBLANK(VLOOKUP($G49,'Tier 3 Allowances'!$A$2:$AB$6,6,FALSE))),'STB Models Tier 3'!M49&lt;3), 'STB Models Tier 3'!M49*$M$2,"")</f>
        <v/>
      </c>
      <c r="N49" s="14" t="str">
        <f>IF(AND(NOT(ISBLANK('STB Models Tier 3'!N49)),OR(ISBLANK('STB Models Tier 3'!O49),'STB Models Tier 3'!O49=0),NOT(ISBLANK(VLOOKUP($G49,'Tier 3 Allowances'!$A$2:$AB$6,7,FALSE))),'STB Models Tier 3'!N49&lt;2), 'STB Models Tier 3'!N49*$N$2,"")</f>
        <v/>
      </c>
      <c r="O49" s="14" t="str">
        <f>IF(AND(NOT(ISBLANK('STB Models Tier 3'!O49)),NOT(ISBLANK(VLOOKUP($G49,'Tier 3 Allowances'!$A$2:$AB$6,8,FALSE))),'STB Models Tier 3'!O49&lt;2), 'STB Models Tier 3'!O49*$O$2,"")</f>
        <v/>
      </c>
      <c r="P49" s="14" t="str">
        <f>IF(AND(NOT(ISBLANK('STB Models Tier 3'!P49)),NOT(ISBLANK(VLOOKUP($G49,'Tier 3 Allowances'!$A$2:$AB$6,9,FALSE))),'STB Models Tier 3'!P49&lt;7), 'STB Models Tier 3'!P49*$P$2,"")</f>
        <v/>
      </c>
      <c r="Q49" s="14" t="str">
        <f>IF(AND(NOT(ISBLANK('STB Models Tier 3'!Q49)),OR(ISBLANK('STB Models Tier 3'!T49),'STB Models Tier 3'!T49=0),NOT(ISBLANK(VLOOKUP($G49,'Tier 3 Allowances'!$A$2:$AB$6,10,FALSE))),'STB Models Tier 3'!Q49&lt;2), 'STB Models Tier 3'!Q49*$Q$2,"")</f>
        <v/>
      </c>
      <c r="R49" s="14" t="str">
        <f>IF(AND(NOT(ISBLANK('STB Models Tier 3'!R49)),NOT(ISBLANK(VLOOKUP($G49,'Tier 3 Allowances'!$A$2:$AB$6,11,FALSE))),'STB Models Tier 3'!R49&lt;2), 'STB Models Tier 3'!R49*$R$2,"")</f>
        <v/>
      </c>
      <c r="S49" s="14" t="str">
        <f>IF(AND(NOT(ISBLANK('STB Models Tier 3'!S49)),OR(ISBLANK('STB Models Tier 3'!T49),'STB Models Tier 3'!T49=0),NOT(ISBLANK(VLOOKUP($G49,'Tier 3 Allowances'!$A$2:$AB$6,12,FALSE))),'STB Models Tier 3'!S49&lt;2), 'STB Models Tier 3'!S49*$S$2,"")</f>
        <v/>
      </c>
      <c r="T49" s="14" t="str">
        <f>IF(AND(NOT(ISBLANK('STB Models Tier 3'!T49)),NOT(ISBLANK(VLOOKUP($G49,'Tier 3 Allowances'!$A$2:$AB$6,13,FALSE))),'STB Models Tier 3'!T49&lt;2), 'STB Models Tier 3'!T49*$T$2,"")</f>
        <v/>
      </c>
      <c r="U49" s="14" t="str">
        <f>IF(AND(NOT(ISBLANK('STB Models Tier 3'!U49)),NOT(ISBLANK(VLOOKUP($G49,'Tier 3 Allowances'!$A$2:$AB$6,14,FALSE))),'STB Models Tier 3'!U49&lt;2), 'STB Models Tier 3'!U49*$U$2,"")</f>
        <v/>
      </c>
      <c r="V49" s="14" t="str">
        <f>IF(AND(NOT(ISBLANK('STB Models Tier 3'!V49)),NOT(ISBLANK(VLOOKUP($G49,'Tier 3 Allowances'!$A$2:$AB$6,15,FALSE))),'STB Models Tier 3'!V49&lt;3), 'STB Models Tier 3'!V49*$V$2,"")</f>
        <v/>
      </c>
      <c r="W49" s="14" t="str">
        <f>IF(AND(NOT(ISBLANK('STB Models Tier 3'!W49)),NOT(ISBLANK(VLOOKUP($G49,'Tier 3 Allowances'!$A$2:$AB$6,16,FALSE))),'STB Models Tier 3'!W49&lt;2), 'STB Models Tier 3'!W49*$W$2,"")</f>
        <v/>
      </c>
      <c r="X49" s="14" t="str">
        <f>IF(AND(NOT(ISBLANK('STB Models Tier 3'!X49)),NOT(ISBLANK(VLOOKUP($G49,'Tier 3 Allowances'!$A$2:$AB$6,17,FALSE))),'STB Models Tier 3'!X49&lt;6), 'STB Models Tier 3'!X49*$X$2,"")</f>
        <v/>
      </c>
      <c r="Y49" s="14" t="str">
        <f>IF(AND(NOT(ISBLANK('STB Models Tier 3'!Y49)),NOT(ISBLANK(VLOOKUP($G49,'Tier 3 Allowances'!$A$2:$AB$6,18,FALSE))),'STB Models Tier 3'!Y49&lt;3), 'STB Models Tier 3'!Y49*$Y$2,"")</f>
        <v/>
      </c>
      <c r="Z49" s="14" t="str">
        <f>IF(AND(NOT(ISBLANK('STB Models Tier 3'!Z49)),NOT(ISBLANK(VLOOKUP($G49,'Tier 3 Allowances'!$A$2:$AB$6,19,FALSE))),'STB Models Tier 3'!Z49&lt;3), 'STB Models Tier 3'!Z49*$Z$2,"")</f>
        <v/>
      </c>
      <c r="AA49" s="14" t="str">
        <f>IF(AND(NOT(ISBLANK('STB Models Tier 3'!AA49)),NOT(ISBLANK(VLOOKUP($G49,'Tier 3 Allowances'!$A$2:$AB$6,20,FALSE))),'STB Models Tier 3'!AA49&lt;11), 'STB Models Tier 3'!AA49*$AA$2,"")</f>
        <v/>
      </c>
      <c r="AB49" s="14" t="str">
        <f>IF(AND(NOT(ISBLANK('STB Models Tier 3'!AB49)),NOT(ISBLANK(VLOOKUP($G49,'Tier 3 Allowances'!$A$2:$AB$6,21,FALSE))),'STB Models Tier 3'!AB49&lt;3), 'STB Models Tier 3'!AB49*$AB$2,"")</f>
        <v/>
      </c>
      <c r="AC49" s="14" t="str">
        <f>IF(AND(NOT(ISBLANK('STB Models Tier 3'!AC49)),NOT(ISBLANK(VLOOKUP($G49,'Tier 3 Allowances'!$A$2:$AB$6,22,FALSE))),'STB Models Tier 3'!AC49&lt;3), 'STB Models Tier 3'!AC49*$AC$2,"")</f>
        <v/>
      </c>
      <c r="AD49" s="14" t="str">
        <f>IF(AND(NOT(ISBLANK('STB Models Tier 3'!AD49)),NOT(ISBLANK(VLOOKUP($G49,'Tier 3 Allowances'!$A$2:$AB$6,23,FALSE))),'STB Models Tier 3'!AD49&lt;11), 'STB Models Tier 3'!AD49*$AD$2,"")</f>
        <v/>
      </c>
      <c r="AE49" s="14" t="str">
        <f>IF(AND(NOT(ISBLANK('STB Models Tier 3'!AE49)),NOT(ISBLANK(VLOOKUP($G49,'Tier 3 Allowances'!$A$2:$AB$6,24,FALSE))),'STB Models Tier 3'!AE49&lt;2), 'STB Models Tier 3'!AE49*$AE$2,"")</f>
        <v/>
      </c>
      <c r="AF49" s="14" t="str">
        <f>IF(AND(NOT(ISBLANK('STB Models Tier 3'!AF49)),NOT(ISBLANK(VLOOKUP($G49,'Tier 3 Allowances'!$A$2:$AB$6,25,FALSE))),'STB Models Tier 3'!AF49&lt;2,OR(ISBLANK('STB Models Tier 3'!AE49),'STB Models Tier 3'!AE49=0),OR(ISBLANK('STB Models Tier 3'!$P49),'STB Models Tier 3'!$P49=0)), 'STB Models Tier 3'!AF49*$AF$2,"")</f>
        <v/>
      </c>
      <c r="AG49" s="14" t="str">
        <f>IF(AND(NOT(ISBLANK('STB Models Tier 3'!AG49)),NOT(ISBLANK(VLOOKUP($G49,'Tier 3 Allowances'!$A$2:$AB$6,26,FALSE))),'STB Models Tier 3'!AG49&lt;2), 'STB Models Tier 3'!AG49*$AG$2,"")</f>
        <v/>
      </c>
      <c r="AH49" s="14" t="str">
        <f>IF(AND(NOT(ISBLANK('STB Models Tier 3'!AH49)),NOT(ISBLANK(VLOOKUP($G49,'Tier 3 Allowances'!$A$2:$AB$6,27,FALSE))),'STB Models Tier 3'!AH49&lt;2), 'STB Models Tier 3'!AH49*$AH$2,"")</f>
        <v/>
      </c>
      <c r="AI49" s="14" t="str">
        <f>IF(AND(NOT(ISBLANK('STB Models Tier 3'!AI49)),NOT(ISBLANK(VLOOKUP($G49,'Tier 3 Allowances'!$A$2:$AB$6,28,FALSE))),'STB Models Tier 3'!AI49&lt;2), 'STB Models Tier 3'!AI49*$AI$2,"")</f>
        <v/>
      </c>
      <c r="AJ49" s="56" t="str">
        <f>IF(ISBLANK('STB Models Tier 3'!AJ49),"",'STB Models Tier 3'!AJ49)</f>
        <v/>
      </c>
      <c r="AK49" s="15" t="str">
        <f>IF(ISBLANK('STB Models Tier 3'!AK49),"",'STB Models Tier 3'!AK49)</f>
        <v/>
      </c>
      <c r="AL49" s="15" t="str">
        <f>IF(ISBLANK('STB Models Tier 3'!AL49),"",'STB Models Tier 3'!AL49)</f>
        <v/>
      </c>
      <c r="AM49" s="15" t="str">
        <f>IF(ISBLANK('STB Models Tier 3'!AM49),"",'STB Models Tier 3'!AM49)</f>
        <v/>
      </c>
      <c r="AN49" s="15" t="str">
        <f>IF(ISBLANK('STB Models Tier 3'!AN49),"",'STB Models Tier 3'!AN49)</f>
        <v/>
      </c>
      <c r="AO49" s="15" t="str">
        <f>IF(ISBLANK('STB Models Tier 3'!AO49),"",'STB Models Tier 3'!AO49)</f>
        <v/>
      </c>
      <c r="AP49" s="15" t="str">
        <f>IF(ISBLANK('STB Models Tier 3'!G49),"",IF(ISBLANK('STB Models Tier 3'!H49), 14, 7-(4-$H49)/2))</f>
        <v/>
      </c>
      <c r="AQ49" s="15" t="str">
        <f>IF(ISBLANK('STB Models Tier 3'!G49),"",IF(ISBLANK('STB Models Tier 3'!I49),10,(10-I49)))</f>
        <v/>
      </c>
      <c r="AR49" s="15" t="str">
        <f>IF(ISBLANK('STB Models Tier 3'!G49),"",IF(ISBLANK('STB Models Tier 3'!H49),0,7+(4-H49)/2))</f>
        <v/>
      </c>
      <c r="AS49" s="15" t="str">
        <f>IF(ISBLANK('STB Models Tier 3'!G49),"",'STB Models Tier 3'!I49)</f>
        <v/>
      </c>
      <c r="AT49" s="15" t="str">
        <f>IF(ISBLANK('STB Models Tier 3'!G49),"",(IF(OR(AND(NOT(ISBLANK('STB Models Tier 3'!H49)),ISBLANK('STB Models Tier 3'!AM49)),AND(NOT(ISBLANK('STB Models Tier 3'!I49)),ISBLANK('STB Models Tier 3'!AN49)),ISBLANK('STB Models Tier 3'!AL49)),"Incomplete",0.365*('STB Models Tier 3'!AK49*AP49+'STB Models Tier 3'!AL49*AQ49+'STB Models Tier 3'!AM49*AR49+'STB Models Tier 3'!AN49*AS49))))</f>
        <v/>
      </c>
      <c r="AU49" s="14" t="str">
        <f>IF(ISBLANK('STB Models Tier 3'!G49),"",VLOOKUP(G49,'Tier 3 Allowances'!$A$2:$B$6,2,FALSE)+SUM($J49:$AI49))</f>
        <v/>
      </c>
      <c r="AV49" s="56" t="str">
        <f>IF(ISBLANK('STB Models Tier 3'!G49),"",AU49+'STB Models Tier 3'!AJ49)</f>
        <v/>
      </c>
      <c r="AW49" s="56" t="str">
        <f>IF(ISBLANK('STB Models Tier 3'!AO49),"",IF('STB Models Tier 3'!AO49&gt;'Tier 3 Calculations'!AV49,"No","Yes"))</f>
        <v/>
      </c>
      <c r="AX49" s="79" t="str">
        <f>IF(ISBLANK('STB Models Tier 3'!AT49),"",'STB Models Tier 3'!AT49)</f>
        <v/>
      </c>
    </row>
    <row r="50" spans="1:50" ht="16" x14ac:dyDescent="0.2">
      <c r="A50" s="56" t="str">
        <f>IF(ISBLANK('STB Models Tier 3'!A50),"",'STB Models Tier 3'!A50)</f>
        <v/>
      </c>
      <c r="B50" s="14" t="str">
        <f>IF(ISBLANK('STB Models Tier 3'!B50),"",'STB Models Tier 3'!B50)</f>
        <v/>
      </c>
      <c r="C50" s="14" t="str">
        <f>IF(ISBLANK('STB Models Tier 3'!C50),"",'STB Models Tier 3'!C50)</f>
        <v/>
      </c>
      <c r="D50" s="14" t="str">
        <f>IF(ISBLANK('STB Models Tier 3'!D50),"",'STB Models Tier 3'!D50)</f>
        <v/>
      </c>
      <c r="E50" s="14" t="str">
        <f>IF(ISBLANK('STB Models Tier 3'!E50),"",'STB Models Tier 3'!E50)</f>
        <v/>
      </c>
      <c r="F50" s="14" t="str">
        <f>IF(ISBLANK('STB Models Tier 3'!F50),"",'STB Models Tier 3'!F50)</f>
        <v/>
      </c>
      <c r="G50" s="14" t="str">
        <f>IF(ISBLANK('STB Models Tier 3'!G50),"",'STB Models Tier 3'!G50)</f>
        <v/>
      </c>
      <c r="H50" s="14" t="str">
        <f>IF(ISBLANK('STB Models Tier 3'!H50),"",'STB Models Tier 3'!H50)</f>
        <v/>
      </c>
      <c r="I50" s="14" t="str">
        <f>IF(ISBLANK('STB Models Tier 3'!I50),"",'STB Models Tier 3'!I50)</f>
        <v/>
      </c>
      <c r="J50" s="14" t="str">
        <f>IF(AND(NOT(ISBLANK('STB Models Tier 3'!J50)),NOT(ISBLANK(VLOOKUP($G50,'Tier 3 Allowances'!$A$2:$AB$6,3,FALSE))),'STB Models Tier 3'!J50&lt;2), 'STB Models Tier 3'!J50*$J$2,"")</f>
        <v/>
      </c>
      <c r="K50" s="14" t="str">
        <f>IF(AND(NOT(ISBLANK('STB Models Tier 3'!K50)),NOT(ISBLANK(VLOOKUP($G50,'Tier 3 Allowances'!$A$2:$AB$6,4,FALSE))),'STB Models Tier 3'!K50&lt;3), 'STB Models Tier 3'!K50*$K$2,"")</f>
        <v/>
      </c>
      <c r="L50" s="14" t="str">
        <f>IF(AND(NOT(ISBLANK('STB Models Tier 3'!L50)),NOT(ISBLANK(VLOOKUP($G50,'Tier 3 Allowances'!$A$2:$AB$6,5,FALSE))),'STB Models Tier 3'!L50&lt;2), 'STB Models Tier 3'!L50*$L$2,"")</f>
        <v/>
      </c>
      <c r="M50" s="14" t="str">
        <f>IF(AND(NOT(ISBLANK('STB Models Tier 3'!M50)),NOT(ISBLANK(VLOOKUP($G50,'Tier 3 Allowances'!$A$2:$AB$6,6,FALSE))),'STB Models Tier 3'!M50&lt;3), 'STB Models Tier 3'!M50*$M$2,"")</f>
        <v/>
      </c>
      <c r="N50" s="14" t="str">
        <f>IF(AND(NOT(ISBLANK('STB Models Tier 3'!N50)),OR(ISBLANK('STB Models Tier 3'!O50),'STB Models Tier 3'!O50=0),NOT(ISBLANK(VLOOKUP($G50,'Tier 3 Allowances'!$A$2:$AB$6,7,FALSE))),'STB Models Tier 3'!N50&lt;2), 'STB Models Tier 3'!N50*$N$2,"")</f>
        <v/>
      </c>
      <c r="O50" s="14" t="str">
        <f>IF(AND(NOT(ISBLANK('STB Models Tier 3'!O50)),NOT(ISBLANK(VLOOKUP($G50,'Tier 3 Allowances'!$A$2:$AB$6,8,FALSE))),'STB Models Tier 3'!O50&lt;2), 'STB Models Tier 3'!O50*$O$2,"")</f>
        <v/>
      </c>
      <c r="P50" s="14" t="str">
        <f>IF(AND(NOT(ISBLANK('STB Models Tier 3'!P50)),NOT(ISBLANK(VLOOKUP($G50,'Tier 3 Allowances'!$A$2:$AB$6,9,FALSE))),'STB Models Tier 3'!P50&lt;7), 'STB Models Tier 3'!P50*$P$2,"")</f>
        <v/>
      </c>
      <c r="Q50" s="14" t="str">
        <f>IF(AND(NOT(ISBLANK('STB Models Tier 3'!Q50)),OR(ISBLANK('STB Models Tier 3'!T50),'STB Models Tier 3'!T50=0),NOT(ISBLANK(VLOOKUP($G50,'Tier 3 Allowances'!$A$2:$AB$6,10,FALSE))),'STB Models Tier 3'!Q50&lt;2), 'STB Models Tier 3'!Q50*$Q$2,"")</f>
        <v/>
      </c>
      <c r="R50" s="14" t="str">
        <f>IF(AND(NOT(ISBLANK('STB Models Tier 3'!R50)),NOT(ISBLANK(VLOOKUP($G50,'Tier 3 Allowances'!$A$2:$AB$6,11,FALSE))),'STB Models Tier 3'!R50&lt;2), 'STB Models Tier 3'!R50*$R$2,"")</f>
        <v/>
      </c>
      <c r="S50" s="14" t="str">
        <f>IF(AND(NOT(ISBLANK('STB Models Tier 3'!S50)),OR(ISBLANK('STB Models Tier 3'!T50),'STB Models Tier 3'!T50=0),NOT(ISBLANK(VLOOKUP($G50,'Tier 3 Allowances'!$A$2:$AB$6,12,FALSE))),'STB Models Tier 3'!S50&lt;2), 'STB Models Tier 3'!S50*$S$2,"")</f>
        <v/>
      </c>
      <c r="T50" s="14" t="str">
        <f>IF(AND(NOT(ISBLANK('STB Models Tier 3'!T50)),NOT(ISBLANK(VLOOKUP($G50,'Tier 3 Allowances'!$A$2:$AB$6,13,FALSE))),'STB Models Tier 3'!T50&lt;2), 'STB Models Tier 3'!T50*$T$2,"")</f>
        <v/>
      </c>
      <c r="U50" s="14" t="str">
        <f>IF(AND(NOT(ISBLANK('STB Models Tier 3'!U50)),NOT(ISBLANK(VLOOKUP($G50,'Tier 3 Allowances'!$A$2:$AB$6,14,FALSE))),'STB Models Tier 3'!U50&lt;2), 'STB Models Tier 3'!U50*$U$2,"")</f>
        <v/>
      </c>
      <c r="V50" s="14" t="str">
        <f>IF(AND(NOT(ISBLANK('STB Models Tier 3'!V50)),NOT(ISBLANK(VLOOKUP($G50,'Tier 3 Allowances'!$A$2:$AB$6,15,FALSE))),'STB Models Tier 3'!V50&lt;3), 'STB Models Tier 3'!V50*$V$2,"")</f>
        <v/>
      </c>
      <c r="W50" s="14" t="str">
        <f>IF(AND(NOT(ISBLANK('STB Models Tier 3'!W50)),NOT(ISBLANK(VLOOKUP($G50,'Tier 3 Allowances'!$A$2:$AB$6,16,FALSE))),'STB Models Tier 3'!W50&lt;2), 'STB Models Tier 3'!W50*$W$2,"")</f>
        <v/>
      </c>
      <c r="X50" s="14" t="str">
        <f>IF(AND(NOT(ISBLANK('STB Models Tier 3'!X50)),NOT(ISBLANK(VLOOKUP($G50,'Tier 3 Allowances'!$A$2:$AB$6,17,FALSE))),'STB Models Tier 3'!X50&lt;6), 'STB Models Tier 3'!X50*$X$2,"")</f>
        <v/>
      </c>
      <c r="Y50" s="14" t="str">
        <f>IF(AND(NOT(ISBLANK('STB Models Tier 3'!Y50)),NOT(ISBLANK(VLOOKUP($G50,'Tier 3 Allowances'!$A$2:$AB$6,18,FALSE))),'STB Models Tier 3'!Y50&lt;3), 'STB Models Tier 3'!Y50*$Y$2,"")</f>
        <v/>
      </c>
      <c r="Z50" s="14" t="str">
        <f>IF(AND(NOT(ISBLANK('STB Models Tier 3'!Z50)),NOT(ISBLANK(VLOOKUP($G50,'Tier 3 Allowances'!$A$2:$AB$6,19,FALSE))),'STB Models Tier 3'!Z50&lt;3), 'STB Models Tier 3'!Z50*$Z$2,"")</f>
        <v/>
      </c>
      <c r="AA50" s="14" t="str">
        <f>IF(AND(NOT(ISBLANK('STB Models Tier 3'!AA50)),NOT(ISBLANK(VLOOKUP($G50,'Tier 3 Allowances'!$A$2:$AB$6,20,FALSE))),'STB Models Tier 3'!AA50&lt;11), 'STB Models Tier 3'!AA50*$AA$2,"")</f>
        <v/>
      </c>
      <c r="AB50" s="14" t="str">
        <f>IF(AND(NOT(ISBLANK('STB Models Tier 3'!AB50)),NOT(ISBLANK(VLOOKUP($G50,'Tier 3 Allowances'!$A$2:$AB$6,21,FALSE))),'STB Models Tier 3'!AB50&lt;3), 'STB Models Tier 3'!AB50*$AB$2,"")</f>
        <v/>
      </c>
      <c r="AC50" s="14" t="str">
        <f>IF(AND(NOT(ISBLANK('STB Models Tier 3'!AC50)),NOT(ISBLANK(VLOOKUP($G50,'Tier 3 Allowances'!$A$2:$AB$6,22,FALSE))),'STB Models Tier 3'!AC50&lt;3), 'STB Models Tier 3'!AC50*$AC$2,"")</f>
        <v/>
      </c>
      <c r="AD50" s="14" t="str">
        <f>IF(AND(NOT(ISBLANK('STB Models Tier 3'!AD50)),NOT(ISBLANK(VLOOKUP($G50,'Tier 3 Allowances'!$A$2:$AB$6,23,FALSE))),'STB Models Tier 3'!AD50&lt;11), 'STB Models Tier 3'!AD50*$AD$2,"")</f>
        <v/>
      </c>
      <c r="AE50" s="14" t="str">
        <f>IF(AND(NOT(ISBLANK('STB Models Tier 3'!AE50)),NOT(ISBLANK(VLOOKUP($G50,'Tier 3 Allowances'!$A$2:$AB$6,24,FALSE))),'STB Models Tier 3'!AE50&lt;2), 'STB Models Tier 3'!AE50*$AE$2,"")</f>
        <v/>
      </c>
      <c r="AF50" s="14" t="str">
        <f>IF(AND(NOT(ISBLANK('STB Models Tier 3'!AF50)),NOT(ISBLANK(VLOOKUP($G50,'Tier 3 Allowances'!$A$2:$AB$6,25,FALSE))),'STB Models Tier 3'!AF50&lt;2,OR(ISBLANK('STB Models Tier 3'!AE50),'STB Models Tier 3'!AE50=0),OR(ISBLANK('STB Models Tier 3'!$P50),'STB Models Tier 3'!$P50=0)), 'STB Models Tier 3'!AF50*$AF$2,"")</f>
        <v/>
      </c>
      <c r="AG50" s="14" t="str">
        <f>IF(AND(NOT(ISBLANK('STB Models Tier 3'!AG50)),NOT(ISBLANK(VLOOKUP($G50,'Tier 3 Allowances'!$A$2:$AB$6,26,FALSE))),'STB Models Tier 3'!AG50&lt;2), 'STB Models Tier 3'!AG50*$AG$2,"")</f>
        <v/>
      </c>
      <c r="AH50" s="14" t="str">
        <f>IF(AND(NOT(ISBLANK('STB Models Tier 3'!AH50)),NOT(ISBLANK(VLOOKUP($G50,'Tier 3 Allowances'!$A$2:$AB$6,27,FALSE))),'STB Models Tier 3'!AH50&lt;2), 'STB Models Tier 3'!AH50*$AH$2,"")</f>
        <v/>
      </c>
      <c r="AI50" s="14" t="str">
        <f>IF(AND(NOT(ISBLANK('STB Models Tier 3'!AI50)),NOT(ISBLANK(VLOOKUP($G50,'Tier 3 Allowances'!$A$2:$AB$6,28,FALSE))),'STB Models Tier 3'!AI50&lt;2), 'STB Models Tier 3'!AI50*$AI$2,"")</f>
        <v/>
      </c>
      <c r="AJ50" s="56" t="str">
        <f>IF(ISBLANK('STB Models Tier 3'!AJ50),"",'STB Models Tier 3'!AJ50)</f>
        <v/>
      </c>
      <c r="AK50" s="15" t="str">
        <f>IF(ISBLANK('STB Models Tier 3'!AK50),"",'STB Models Tier 3'!AK50)</f>
        <v/>
      </c>
      <c r="AL50" s="15" t="str">
        <f>IF(ISBLANK('STB Models Tier 3'!AL50),"",'STB Models Tier 3'!AL50)</f>
        <v/>
      </c>
      <c r="AM50" s="15" t="str">
        <f>IF(ISBLANK('STB Models Tier 3'!AM50),"",'STB Models Tier 3'!AM50)</f>
        <v/>
      </c>
      <c r="AN50" s="15" t="str">
        <f>IF(ISBLANK('STB Models Tier 3'!AN50),"",'STB Models Tier 3'!AN50)</f>
        <v/>
      </c>
      <c r="AO50" s="15" t="str">
        <f>IF(ISBLANK('STB Models Tier 3'!AO50),"",'STB Models Tier 3'!AO50)</f>
        <v/>
      </c>
      <c r="AP50" s="15" t="str">
        <f>IF(ISBLANK('STB Models Tier 3'!G50),"",IF(ISBLANK('STB Models Tier 3'!H50), 14, 7-(4-$H50)/2))</f>
        <v/>
      </c>
      <c r="AQ50" s="15" t="str">
        <f>IF(ISBLANK('STB Models Tier 3'!G50),"",IF(ISBLANK('STB Models Tier 3'!I50),10,(10-I50)))</f>
        <v/>
      </c>
      <c r="AR50" s="15" t="str">
        <f>IF(ISBLANK('STB Models Tier 3'!G50),"",IF(ISBLANK('STB Models Tier 3'!H50),0,7+(4-H50)/2))</f>
        <v/>
      </c>
      <c r="AS50" s="15" t="str">
        <f>IF(ISBLANK('STB Models Tier 3'!G50),"",'STB Models Tier 3'!I50)</f>
        <v/>
      </c>
      <c r="AT50" s="15" t="str">
        <f>IF(ISBLANK('STB Models Tier 3'!G50),"",(IF(OR(AND(NOT(ISBLANK('STB Models Tier 3'!H50)),ISBLANK('STB Models Tier 3'!AM50)),AND(NOT(ISBLANK('STB Models Tier 3'!I50)),ISBLANK('STB Models Tier 3'!AN50)),ISBLANK('STB Models Tier 3'!AL50)),"Incomplete",0.365*('STB Models Tier 3'!AK50*AP50+'STB Models Tier 3'!AL50*AQ50+'STB Models Tier 3'!AM50*AR50+'STB Models Tier 3'!AN50*AS50))))</f>
        <v/>
      </c>
      <c r="AU50" s="14" t="str">
        <f>IF(ISBLANK('STB Models Tier 3'!G50),"",VLOOKUP(G50,'Tier 3 Allowances'!$A$2:$B$6,2,FALSE)+SUM($J50:$AI50))</f>
        <v/>
      </c>
      <c r="AV50" s="56" t="str">
        <f>IF(ISBLANK('STB Models Tier 3'!G50),"",AU50+'STB Models Tier 3'!AJ50)</f>
        <v/>
      </c>
      <c r="AW50" s="56" t="str">
        <f>IF(ISBLANK('STB Models Tier 3'!AO50),"",IF('STB Models Tier 3'!AO50&gt;'Tier 3 Calculations'!AV50,"No","Yes"))</f>
        <v/>
      </c>
      <c r="AX50" s="79" t="str">
        <f>IF(ISBLANK('STB Models Tier 3'!AT50),"",'STB Models Tier 3'!AT50)</f>
        <v/>
      </c>
    </row>
    <row r="51" spans="1:50" ht="16" x14ac:dyDescent="0.2">
      <c r="A51" s="56" t="str">
        <f>IF(ISBLANK('STB Models Tier 3'!A51),"",'STB Models Tier 3'!A51)</f>
        <v/>
      </c>
      <c r="B51" s="14" t="str">
        <f>IF(ISBLANK('STB Models Tier 3'!B51),"",'STB Models Tier 3'!B51)</f>
        <v/>
      </c>
      <c r="C51" s="14" t="str">
        <f>IF(ISBLANK('STB Models Tier 3'!C51),"",'STB Models Tier 3'!C51)</f>
        <v/>
      </c>
      <c r="D51" s="14" t="str">
        <f>IF(ISBLANK('STB Models Tier 3'!D51),"",'STB Models Tier 3'!D51)</f>
        <v/>
      </c>
      <c r="E51" s="14" t="str">
        <f>IF(ISBLANK('STB Models Tier 3'!E51),"",'STB Models Tier 3'!E51)</f>
        <v/>
      </c>
      <c r="F51" s="14" t="str">
        <f>IF(ISBLANK('STB Models Tier 3'!F51),"",'STB Models Tier 3'!F51)</f>
        <v/>
      </c>
      <c r="G51" s="14" t="str">
        <f>IF(ISBLANK('STB Models Tier 3'!G51),"",'STB Models Tier 3'!G51)</f>
        <v/>
      </c>
      <c r="H51" s="14" t="str">
        <f>IF(ISBLANK('STB Models Tier 3'!H51),"",'STB Models Tier 3'!H51)</f>
        <v/>
      </c>
      <c r="I51" s="14" t="str">
        <f>IF(ISBLANK('STB Models Tier 3'!I51),"",'STB Models Tier 3'!I51)</f>
        <v/>
      </c>
      <c r="J51" s="14" t="str">
        <f>IF(AND(NOT(ISBLANK('STB Models Tier 3'!J51)),NOT(ISBLANK(VLOOKUP($G51,'Tier 3 Allowances'!$A$2:$AB$6,3,FALSE))),'STB Models Tier 3'!J51&lt;2), 'STB Models Tier 3'!J51*$J$2,"")</f>
        <v/>
      </c>
      <c r="K51" s="14" t="str">
        <f>IF(AND(NOT(ISBLANK('STB Models Tier 3'!K51)),NOT(ISBLANK(VLOOKUP($G51,'Tier 3 Allowances'!$A$2:$AB$6,4,FALSE))),'STB Models Tier 3'!K51&lt;3), 'STB Models Tier 3'!K51*$K$2,"")</f>
        <v/>
      </c>
      <c r="L51" s="14" t="str">
        <f>IF(AND(NOT(ISBLANK('STB Models Tier 3'!L51)),NOT(ISBLANK(VLOOKUP($G51,'Tier 3 Allowances'!$A$2:$AB$6,5,FALSE))),'STB Models Tier 3'!L51&lt;2), 'STB Models Tier 3'!L51*$L$2,"")</f>
        <v/>
      </c>
      <c r="M51" s="14" t="str">
        <f>IF(AND(NOT(ISBLANK('STB Models Tier 3'!M51)),NOT(ISBLANK(VLOOKUP($G51,'Tier 3 Allowances'!$A$2:$AB$6,6,FALSE))),'STB Models Tier 3'!M51&lt;3), 'STB Models Tier 3'!M51*$M$2,"")</f>
        <v/>
      </c>
      <c r="N51" s="14" t="str">
        <f>IF(AND(NOT(ISBLANK('STB Models Tier 3'!N51)),OR(ISBLANK('STB Models Tier 3'!O51),'STB Models Tier 3'!O51=0),NOT(ISBLANK(VLOOKUP($G51,'Tier 3 Allowances'!$A$2:$AB$6,7,FALSE))),'STB Models Tier 3'!N51&lt;2), 'STB Models Tier 3'!N51*$N$2,"")</f>
        <v/>
      </c>
      <c r="O51" s="14" t="str">
        <f>IF(AND(NOT(ISBLANK('STB Models Tier 3'!O51)),NOT(ISBLANK(VLOOKUP($G51,'Tier 3 Allowances'!$A$2:$AB$6,8,FALSE))),'STB Models Tier 3'!O51&lt;2), 'STB Models Tier 3'!O51*$O$2,"")</f>
        <v/>
      </c>
      <c r="P51" s="14" t="str">
        <f>IF(AND(NOT(ISBLANK('STB Models Tier 3'!P51)),NOT(ISBLANK(VLOOKUP($G51,'Tier 3 Allowances'!$A$2:$AB$6,9,FALSE))),'STB Models Tier 3'!P51&lt;7), 'STB Models Tier 3'!P51*$P$2,"")</f>
        <v/>
      </c>
      <c r="Q51" s="14" t="str">
        <f>IF(AND(NOT(ISBLANK('STB Models Tier 3'!Q51)),OR(ISBLANK('STB Models Tier 3'!T51),'STB Models Tier 3'!T51=0),NOT(ISBLANK(VLOOKUP($G51,'Tier 3 Allowances'!$A$2:$AB$6,10,FALSE))),'STB Models Tier 3'!Q51&lt;2), 'STB Models Tier 3'!Q51*$Q$2,"")</f>
        <v/>
      </c>
      <c r="R51" s="14" t="str">
        <f>IF(AND(NOT(ISBLANK('STB Models Tier 3'!R51)),NOT(ISBLANK(VLOOKUP($G51,'Tier 3 Allowances'!$A$2:$AB$6,11,FALSE))),'STB Models Tier 3'!R51&lt;2), 'STB Models Tier 3'!R51*$R$2,"")</f>
        <v/>
      </c>
      <c r="S51" s="14" t="str">
        <f>IF(AND(NOT(ISBLANK('STB Models Tier 3'!S51)),OR(ISBLANK('STB Models Tier 3'!T51),'STB Models Tier 3'!T51=0),NOT(ISBLANK(VLOOKUP($G51,'Tier 3 Allowances'!$A$2:$AB$6,12,FALSE))),'STB Models Tier 3'!S51&lt;2), 'STB Models Tier 3'!S51*$S$2,"")</f>
        <v/>
      </c>
      <c r="T51" s="14" t="str">
        <f>IF(AND(NOT(ISBLANK('STB Models Tier 3'!T51)),NOT(ISBLANK(VLOOKUP($G51,'Tier 3 Allowances'!$A$2:$AB$6,13,FALSE))),'STB Models Tier 3'!T51&lt;2), 'STB Models Tier 3'!T51*$T$2,"")</f>
        <v/>
      </c>
      <c r="U51" s="14" t="str">
        <f>IF(AND(NOT(ISBLANK('STB Models Tier 3'!U51)),NOT(ISBLANK(VLOOKUP($G51,'Tier 3 Allowances'!$A$2:$AB$6,14,FALSE))),'STB Models Tier 3'!U51&lt;2), 'STB Models Tier 3'!U51*$U$2,"")</f>
        <v/>
      </c>
      <c r="V51" s="14" t="str">
        <f>IF(AND(NOT(ISBLANK('STB Models Tier 3'!V51)),NOT(ISBLANK(VLOOKUP($G51,'Tier 3 Allowances'!$A$2:$AB$6,15,FALSE))),'STB Models Tier 3'!V51&lt;3), 'STB Models Tier 3'!V51*$V$2,"")</f>
        <v/>
      </c>
      <c r="W51" s="14" t="str">
        <f>IF(AND(NOT(ISBLANK('STB Models Tier 3'!W51)),NOT(ISBLANK(VLOOKUP($G51,'Tier 3 Allowances'!$A$2:$AB$6,16,FALSE))),'STB Models Tier 3'!W51&lt;2), 'STB Models Tier 3'!W51*$W$2,"")</f>
        <v/>
      </c>
      <c r="X51" s="14" t="str">
        <f>IF(AND(NOT(ISBLANK('STB Models Tier 3'!X51)),NOT(ISBLANK(VLOOKUP($G51,'Tier 3 Allowances'!$A$2:$AB$6,17,FALSE))),'STB Models Tier 3'!X51&lt;6), 'STB Models Tier 3'!X51*$X$2,"")</f>
        <v/>
      </c>
      <c r="Y51" s="14" t="str">
        <f>IF(AND(NOT(ISBLANK('STB Models Tier 3'!Y51)),NOT(ISBLANK(VLOOKUP($G51,'Tier 3 Allowances'!$A$2:$AB$6,18,FALSE))),'STB Models Tier 3'!Y51&lt;3), 'STB Models Tier 3'!Y51*$Y$2,"")</f>
        <v/>
      </c>
      <c r="Z51" s="14" t="str">
        <f>IF(AND(NOT(ISBLANK('STB Models Tier 3'!Z51)),NOT(ISBLANK(VLOOKUP($G51,'Tier 3 Allowances'!$A$2:$AB$6,19,FALSE))),'STB Models Tier 3'!Z51&lt;3), 'STB Models Tier 3'!Z51*$Z$2,"")</f>
        <v/>
      </c>
      <c r="AA51" s="14" t="str">
        <f>IF(AND(NOT(ISBLANK('STB Models Tier 3'!AA51)),NOT(ISBLANK(VLOOKUP($G51,'Tier 3 Allowances'!$A$2:$AB$6,20,FALSE))),'STB Models Tier 3'!AA51&lt;11), 'STB Models Tier 3'!AA51*$AA$2,"")</f>
        <v/>
      </c>
      <c r="AB51" s="14" t="str">
        <f>IF(AND(NOT(ISBLANK('STB Models Tier 3'!AB51)),NOT(ISBLANK(VLOOKUP($G51,'Tier 3 Allowances'!$A$2:$AB$6,21,FALSE))),'STB Models Tier 3'!AB51&lt;3), 'STB Models Tier 3'!AB51*$AB$2,"")</f>
        <v/>
      </c>
      <c r="AC51" s="14" t="str">
        <f>IF(AND(NOT(ISBLANK('STB Models Tier 3'!AC51)),NOT(ISBLANK(VLOOKUP($G51,'Tier 3 Allowances'!$A$2:$AB$6,22,FALSE))),'STB Models Tier 3'!AC51&lt;3), 'STB Models Tier 3'!AC51*$AC$2,"")</f>
        <v/>
      </c>
      <c r="AD51" s="14" t="str">
        <f>IF(AND(NOT(ISBLANK('STB Models Tier 3'!AD51)),NOT(ISBLANK(VLOOKUP($G51,'Tier 3 Allowances'!$A$2:$AB$6,23,FALSE))),'STB Models Tier 3'!AD51&lt;11), 'STB Models Tier 3'!AD51*$AD$2,"")</f>
        <v/>
      </c>
      <c r="AE51" s="14" t="str">
        <f>IF(AND(NOT(ISBLANK('STB Models Tier 3'!AE51)),NOT(ISBLANK(VLOOKUP($G51,'Tier 3 Allowances'!$A$2:$AB$6,24,FALSE))),'STB Models Tier 3'!AE51&lt;2), 'STB Models Tier 3'!AE51*$AE$2,"")</f>
        <v/>
      </c>
      <c r="AF51" s="14" t="str">
        <f>IF(AND(NOT(ISBLANK('STB Models Tier 3'!AF51)),NOT(ISBLANK(VLOOKUP($G51,'Tier 3 Allowances'!$A$2:$AB$6,25,FALSE))),'STB Models Tier 3'!AF51&lt;2,OR(ISBLANK('STB Models Tier 3'!AE51),'STB Models Tier 3'!AE51=0),OR(ISBLANK('STB Models Tier 3'!$P51),'STB Models Tier 3'!$P51=0)), 'STB Models Tier 3'!AF51*$AF$2,"")</f>
        <v/>
      </c>
      <c r="AG51" s="14" t="str">
        <f>IF(AND(NOT(ISBLANK('STB Models Tier 3'!AG51)),NOT(ISBLANK(VLOOKUP($G51,'Tier 3 Allowances'!$A$2:$AB$6,26,FALSE))),'STB Models Tier 3'!AG51&lt;2), 'STB Models Tier 3'!AG51*$AG$2,"")</f>
        <v/>
      </c>
      <c r="AH51" s="14" t="str">
        <f>IF(AND(NOT(ISBLANK('STB Models Tier 3'!AH51)),NOT(ISBLANK(VLOOKUP($G51,'Tier 3 Allowances'!$A$2:$AB$6,27,FALSE))),'STB Models Tier 3'!AH51&lt;2), 'STB Models Tier 3'!AH51*$AH$2,"")</f>
        <v/>
      </c>
      <c r="AI51" s="14" t="str">
        <f>IF(AND(NOT(ISBLANK('STB Models Tier 3'!AI51)),NOT(ISBLANK(VLOOKUP($G51,'Tier 3 Allowances'!$A$2:$AB$6,28,FALSE))),'STB Models Tier 3'!AI51&lt;2), 'STB Models Tier 3'!AI51*$AI$2,"")</f>
        <v/>
      </c>
      <c r="AJ51" s="56" t="str">
        <f>IF(ISBLANK('STB Models Tier 3'!AJ51),"",'STB Models Tier 3'!AJ51)</f>
        <v/>
      </c>
      <c r="AK51" s="15" t="str">
        <f>IF(ISBLANK('STB Models Tier 3'!AK51),"",'STB Models Tier 3'!AK51)</f>
        <v/>
      </c>
      <c r="AL51" s="15" t="str">
        <f>IF(ISBLANK('STB Models Tier 3'!AL51),"",'STB Models Tier 3'!AL51)</f>
        <v/>
      </c>
      <c r="AM51" s="15" t="str">
        <f>IF(ISBLANK('STB Models Tier 3'!AM51),"",'STB Models Tier 3'!AM51)</f>
        <v/>
      </c>
      <c r="AN51" s="15" t="str">
        <f>IF(ISBLANK('STB Models Tier 3'!AN51),"",'STB Models Tier 3'!AN51)</f>
        <v/>
      </c>
      <c r="AO51" s="15" t="str">
        <f>IF(ISBLANK('STB Models Tier 3'!AO51),"",'STB Models Tier 3'!AO51)</f>
        <v/>
      </c>
      <c r="AP51" s="15" t="str">
        <f>IF(ISBLANK('STB Models Tier 3'!G51),"",IF(ISBLANK('STB Models Tier 3'!H51), 14, 7-(4-$H51)/2))</f>
        <v/>
      </c>
      <c r="AQ51" s="15" t="str">
        <f>IF(ISBLANK('STB Models Tier 3'!G51),"",IF(ISBLANK('STB Models Tier 3'!I51),10,(10-I51)))</f>
        <v/>
      </c>
      <c r="AR51" s="15" t="str">
        <f>IF(ISBLANK('STB Models Tier 3'!G51),"",IF(ISBLANK('STB Models Tier 3'!H51),0,7+(4-H51)/2))</f>
        <v/>
      </c>
      <c r="AS51" s="15" t="str">
        <f>IF(ISBLANK('STB Models Tier 3'!G51),"",'STB Models Tier 3'!I51)</f>
        <v/>
      </c>
      <c r="AT51" s="15" t="str">
        <f>IF(ISBLANK('STB Models Tier 3'!G51),"",(IF(OR(AND(NOT(ISBLANK('STB Models Tier 3'!H51)),ISBLANK('STB Models Tier 3'!AM51)),AND(NOT(ISBLANK('STB Models Tier 3'!I51)),ISBLANK('STB Models Tier 3'!AN51)),ISBLANK('STB Models Tier 3'!AL51)),"Incomplete",0.365*('STB Models Tier 3'!AK51*AP51+'STB Models Tier 3'!AL51*AQ51+'STB Models Tier 3'!AM51*AR51+'STB Models Tier 3'!AN51*AS51))))</f>
        <v/>
      </c>
      <c r="AU51" s="14" t="str">
        <f>IF(ISBLANK('STB Models Tier 3'!G51),"",VLOOKUP(G51,'Tier 3 Allowances'!$A$2:$B$6,2,FALSE)+SUM($J51:$AI51))</f>
        <v/>
      </c>
      <c r="AV51" s="56" t="str">
        <f>IF(ISBLANK('STB Models Tier 3'!G51),"",AU51+'STB Models Tier 3'!AJ51)</f>
        <v/>
      </c>
      <c r="AW51" s="56" t="str">
        <f>IF(ISBLANK('STB Models Tier 3'!AO51),"",IF('STB Models Tier 3'!AO51&gt;'Tier 3 Calculations'!AV51,"No","Yes"))</f>
        <v/>
      </c>
      <c r="AX51" s="79" t="str">
        <f>IF(ISBLANK('STB Models Tier 3'!AT51),"",'STB Models Tier 3'!AT51)</f>
        <v/>
      </c>
    </row>
    <row r="52" spans="1:50" ht="16" x14ac:dyDescent="0.2">
      <c r="A52" s="56" t="str">
        <f>IF(ISBLANK('STB Models Tier 3'!A52),"",'STB Models Tier 3'!A52)</f>
        <v/>
      </c>
      <c r="B52" s="14" t="str">
        <f>IF(ISBLANK('STB Models Tier 3'!B52),"",'STB Models Tier 3'!B52)</f>
        <v/>
      </c>
      <c r="C52" s="14" t="str">
        <f>IF(ISBLANK('STB Models Tier 3'!C52),"",'STB Models Tier 3'!C52)</f>
        <v/>
      </c>
      <c r="D52" s="14" t="str">
        <f>IF(ISBLANK('STB Models Tier 3'!D52),"",'STB Models Tier 3'!D52)</f>
        <v/>
      </c>
      <c r="E52" s="14" t="str">
        <f>IF(ISBLANK('STB Models Tier 3'!E52),"",'STB Models Tier 3'!E52)</f>
        <v/>
      </c>
      <c r="F52" s="14" t="str">
        <f>IF(ISBLANK('STB Models Tier 3'!F52),"",'STB Models Tier 3'!F52)</f>
        <v/>
      </c>
      <c r="G52" s="14" t="str">
        <f>IF(ISBLANK('STB Models Tier 3'!G52),"",'STB Models Tier 3'!G52)</f>
        <v/>
      </c>
      <c r="H52" s="14" t="str">
        <f>IF(ISBLANK('STB Models Tier 3'!H52),"",'STB Models Tier 3'!H52)</f>
        <v/>
      </c>
      <c r="I52" s="14" t="str">
        <f>IF(ISBLANK('STB Models Tier 3'!I52),"",'STB Models Tier 3'!I52)</f>
        <v/>
      </c>
      <c r="J52" s="14" t="str">
        <f>IF(AND(NOT(ISBLANK('STB Models Tier 3'!J52)),NOT(ISBLANK(VLOOKUP($G52,'Tier 3 Allowances'!$A$2:$AB$6,3,FALSE))),'STB Models Tier 3'!J52&lt;2), 'STB Models Tier 3'!J52*$J$2,"")</f>
        <v/>
      </c>
      <c r="K52" s="14" t="str">
        <f>IF(AND(NOT(ISBLANK('STB Models Tier 3'!K52)),NOT(ISBLANK(VLOOKUP($G52,'Tier 3 Allowances'!$A$2:$AB$6,4,FALSE))),'STB Models Tier 3'!K52&lt;3), 'STB Models Tier 3'!K52*$K$2,"")</f>
        <v/>
      </c>
      <c r="L52" s="14" t="str">
        <f>IF(AND(NOT(ISBLANK('STB Models Tier 3'!L52)),NOT(ISBLANK(VLOOKUP($G52,'Tier 3 Allowances'!$A$2:$AB$6,5,FALSE))),'STB Models Tier 3'!L52&lt;2), 'STB Models Tier 3'!L52*$L$2,"")</f>
        <v/>
      </c>
      <c r="M52" s="14" t="str">
        <f>IF(AND(NOT(ISBLANK('STB Models Tier 3'!M52)),NOT(ISBLANK(VLOOKUP($G52,'Tier 3 Allowances'!$A$2:$AB$6,6,FALSE))),'STB Models Tier 3'!M52&lt;3), 'STB Models Tier 3'!M52*$M$2,"")</f>
        <v/>
      </c>
      <c r="N52" s="14" t="str">
        <f>IF(AND(NOT(ISBLANK('STB Models Tier 3'!N52)),OR(ISBLANK('STB Models Tier 3'!O52),'STB Models Tier 3'!O52=0),NOT(ISBLANK(VLOOKUP($G52,'Tier 3 Allowances'!$A$2:$AB$6,7,FALSE))),'STB Models Tier 3'!N52&lt;2), 'STB Models Tier 3'!N52*$N$2,"")</f>
        <v/>
      </c>
      <c r="O52" s="14" t="str">
        <f>IF(AND(NOT(ISBLANK('STB Models Tier 3'!O52)),NOT(ISBLANK(VLOOKUP($G52,'Tier 3 Allowances'!$A$2:$AB$6,8,FALSE))),'STB Models Tier 3'!O52&lt;2), 'STB Models Tier 3'!O52*$O$2,"")</f>
        <v/>
      </c>
      <c r="P52" s="14" t="str">
        <f>IF(AND(NOT(ISBLANK('STB Models Tier 3'!P52)),NOT(ISBLANK(VLOOKUP($G52,'Tier 3 Allowances'!$A$2:$AB$6,9,FALSE))),'STB Models Tier 3'!P52&lt;7), 'STB Models Tier 3'!P52*$P$2,"")</f>
        <v/>
      </c>
      <c r="Q52" s="14" t="str">
        <f>IF(AND(NOT(ISBLANK('STB Models Tier 3'!Q52)),OR(ISBLANK('STB Models Tier 3'!T52),'STB Models Tier 3'!T52=0),NOT(ISBLANK(VLOOKUP($G52,'Tier 3 Allowances'!$A$2:$AB$6,10,FALSE))),'STB Models Tier 3'!Q52&lt;2), 'STB Models Tier 3'!Q52*$Q$2,"")</f>
        <v/>
      </c>
      <c r="R52" s="14" t="str">
        <f>IF(AND(NOT(ISBLANK('STB Models Tier 3'!R52)),NOT(ISBLANK(VLOOKUP($G52,'Tier 3 Allowances'!$A$2:$AB$6,11,FALSE))),'STB Models Tier 3'!R52&lt;2), 'STB Models Tier 3'!R52*$R$2,"")</f>
        <v/>
      </c>
      <c r="S52" s="14" t="str">
        <f>IF(AND(NOT(ISBLANK('STB Models Tier 3'!S52)),OR(ISBLANK('STB Models Tier 3'!T52),'STB Models Tier 3'!T52=0),NOT(ISBLANK(VLOOKUP($G52,'Tier 3 Allowances'!$A$2:$AB$6,12,FALSE))),'STB Models Tier 3'!S52&lt;2), 'STB Models Tier 3'!S52*$S$2,"")</f>
        <v/>
      </c>
      <c r="T52" s="14" t="str">
        <f>IF(AND(NOT(ISBLANK('STB Models Tier 3'!T52)),NOT(ISBLANK(VLOOKUP($G52,'Tier 3 Allowances'!$A$2:$AB$6,13,FALSE))),'STB Models Tier 3'!T52&lt;2), 'STB Models Tier 3'!T52*$T$2,"")</f>
        <v/>
      </c>
      <c r="U52" s="14" t="str">
        <f>IF(AND(NOT(ISBLANK('STB Models Tier 3'!U52)),NOT(ISBLANK(VLOOKUP($G52,'Tier 3 Allowances'!$A$2:$AB$6,14,FALSE))),'STB Models Tier 3'!U52&lt;2), 'STB Models Tier 3'!U52*$U$2,"")</f>
        <v/>
      </c>
      <c r="V52" s="14" t="str">
        <f>IF(AND(NOT(ISBLANK('STB Models Tier 3'!V52)),NOT(ISBLANK(VLOOKUP($G52,'Tier 3 Allowances'!$A$2:$AB$6,15,FALSE))),'STB Models Tier 3'!V52&lt;3), 'STB Models Tier 3'!V52*$V$2,"")</f>
        <v/>
      </c>
      <c r="W52" s="14" t="str">
        <f>IF(AND(NOT(ISBLANK('STB Models Tier 3'!W52)),NOT(ISBLANK(VLOOKUP($G52,'Tier 3 Allowances'!$A$2:$AB$6,16,FALSE))),'STB Models Tier 3'!W52&lt;2), 'STB Models Tier 3'!W52*$W$2,"")</f>
        <v/>
      </c>
      <c r="X52" s="14" t="str">
        <f>IF(AND(NOT(ISBLANK('STB Models Tier 3'!X52)),NOT(ISBLANK(VLOOKUP($G52,'Tier 3 Allowances'!$A$2:$AB$6,17,FALSE))),'STB Models Tier 3'!X52&lt;6), 'STB Models Tier 3'!X52*$X$2,"")</f>
        <v/>
      </c>
      <c r="Y52" s="14" t="str">
        <f>IF(AND(NOT(ISBLANK('STB Models Tier 3'!Y52)),NOT(ISBLANK(VLOOKUP($G52,'Tier 3 Allowances'!$A$2:$AB$6,18,FALSE))),'STB Models Tier 3'!Y52&lt;3), 'STB Models Tier 3'!Y52*$Y$2,"")</f>
        <v/>
      </c>
      <c r="Z52" s="14" t="str">
        <f>IF(AND(NOT(ISBLANK('STB Models Tier 3'!Z52)),NOT(ISBLANK(VLOOKUP($G52,'Tier 3 Allowances'!$A$2:$AB$6,19,FALSE))),'STB Models Tier 3'!Z52&lt;3), 'STB Models Tier 3'!Z52*$Z$2,"")</f>
        <v/>
      </c>
      <c r="AA52" s="14" t="str">
        <f>IF(AND(NOT(ISBLANK('STB Models Tier 3'!AA52)),NOT(ISBLANK(VLOOKUP($G52,'Tier 3 Allowances'!$A$2:$AB$6,20,FALSE))),'STB Models Tier 3'!AA52&lt;11), 'STB Models Tier 3'!AA52*$AA$2,"")</f>
        <v/>
      </c>
      <c r="AB52" s="14" t="str">
        <f>IF(AND(NOT(ISBLANK('STB Models Tier 3'!AB52)),NOT(ISBLANK(VLOOKUP($G52,'Tier 3 Allowances'!$A$2:$AB$6,21,FALSE))),'STB Models Tier 3'!AB52&lt;3), 'STB Models Tier 3'!AB52*$AB$2,"")</f>
        <v/>
      </c>
      <c r="AC52" s="14" t="str">
        <f>IF(AND(NOT(ISBLANK('STB Models Tier 3'!AC52)),NOT(ISBLANK(VLOOKUP($G52,'Tier 3 Allowances'!$A$2:$AB$6,22,FALSE))),'STB Models Tier 3'!AC52&lt;3), 'STB Models Tier 3'!AC52*$AC$2,"")</f>
        <v/>
      </c>
      <c r="AD52" s="14" t="str">
        <f>IF(AND(NOT(ISBLANK('STB Models Tier 3'!AD52)),NOT(ISBLANK(VLOOKUP($G52,'Tier 3 Allowances'!$A$2:$AB$6,23,FALSE))),'STB Models Tier 3'!AD52&lt;11), 'STB Models Tier 3'!AD52*$AD$2,"")</f>
        <v/>
      </c>
      <c r="AE52" s="14" t="str">
        <f>IF(AND(NOT(ISBLANK('STB Models Tier 3'!AE52)),NOT(ISBLANK(VLOOKUP($G52,'Tier 3 Allowances'!$A$2:$AB$6,24,FALSE))),'STB Models Tier 3'!AE52&lt;2), 'STB Models Tier 3'!AE52*$AE$2,"")</f>
        <v/>
      </c>
      <c r="AF52" s="14" t="str">
        <f>IF(AND(NOT(ISBLANK('STB Models Tier 3'!AF52)),NOT(ISBLANK(VLOOKUP($G52,'Tier 3 Allowances'!$A$2:$AB$6,25,FALSE))),'STB Models Tier 3'!AF52&lt;2,OR(ISBLANK('STB Models Tier 3'!AE52),'STB Models Tier 3'!AE52=0),OR(ISBLANK('STB Models Tier 3'!$P52),'STB Models Tier 3'!$P52=0)), 'STB Models Tier 3'!AF52*$AF$2,"")</f>
        <v/>
      </c>
      <c r="AG52" s="14" t="str">
        <f>IF(AND(NOT(ISBLANK('STB Models Tier 3'!AG52)),NOT(ISBLANK(VLOOKUP($G52,'Tier 3 Allowances'!$A$2:$AB$6,26,FALSE))),'STB Models Tier 3'!AG52&lt;2), 'STB Models Tier 3'!AG52*$AG$2,"")</f>
        <v/>
      </c>
      <c r="AH52" s="14" t="str">
        <f>IF(AND(NOT(ISBLANK('STB Models Tier 3'!AH52)),NOT(ISBLANK(VLOOKUP($G52,'Tier 3 Allowances'!$A$2:$AB$6,27,FALSE))),'STB Models Tier 3'!AH52&lt;2), 'STB Models Tier 3'!AH52*$AH$2,"")</f>
        <v/>
      </c>
      <c r="AI52" s="14" t="str">
        <f>IF(AND(NOT(ISBLANK('STB Models Tier 3'!AI52)),NOT(ISBLANK(VLOOKUP($G52,'Tier 3 Allowances'!$A$2:$AB$6,28,FALSE))),'STB Models Tier 3'!AI52&lt;2), 'STB Models Tier 3'!AI52*$AI$2,"")</f>
        <v/>
      </c>
      <c r="AJ52" s="56" t="str">
        <f>IF(ISBLANK('STB Models Tier 3'!AJ52),"",'STB Models Tier 3'!AJ52)</f>
        <v/>
      </c>
      <c r="AK52" s="15" t="str">
        <f>IF(ISBLANK('STB Models Tier 3'!AK52),"",'STB Models Tier 3'!AK52)</f>
        <v/>
      </c>
      <c r="AL52" s="15" t="str">
        <f>IF(ISBLANK('STB Models Tier 3'!AL52),"",'STB Models Tier 3'!AL52)</f>
        <v/>
      </c>
      <c r="AM52" s="15" t="str">
        <f>IF(ISBLANK('STB Models Tier 3'!AM52),"",'STB Models Tier 3'!AM52)</f>
        <v/>
      </c>
      <c r="AN52" s="15" t="str">
        <f>IF(ISBLANK('STB Models Tier 3'!AN52),"",'STB Models Tier 3'!AN52)</f>
        <v/>
      </c>
      <c r="AO52" s="15" t="str">
        <f>IF(ISBLANK('STB Models Tier 3'!AO52),"",'STB Models Tier 3'!AO52)</f>
        <v/>
      </c>
      <c r="AP52" s="15" t="str">
        <f>IF(ISBLANK('STB Models Tier 3'!G52),"",IF(ISBLANK('STB Models Tier 3'!H52), 14, 7-(4-$H52)/2))</f>
        <v/>
      </c>
      <c r="AQ52" s="15" t="str">
        <f>IF(ISBLANK('STB Models Tier 3'!G52),"",IF(ISBLANK('STB Models Tier 3'!I52),10,(10-I52)))</f>
        <v/>
      </c>
      <c r="AR52" s="15" t="str">
        <f>IF(ISBLANK('STB Models Tier 3'!G52),"",IF(ISBLANK('STB Models Tier 3'!H52),0,7+(4-H52)/2))</f>
        <v/>
      </c>
      <c r="AS52" s="15" t="str">
        <f>IF(ISBLANK('STB Models Tier 3'!G52),"",'STB Models Tier 3'!I52)</f>
        <v/>
      </c>
      <c r="AT52" s="15" t="str">
        <f>IF(ISBLANK('STB Models Tier 3'!G52),"",(IF(OR(AND(NOT(ISBLANK('STB Models Tier 3'!H52)),ISBLANK('STB Models Tier 3'!AM52)),AND(NOT(ISBLANK('STB Models Tier 3'!I52)),ISBLANK('STB Models Tier 3'!AN52)),ISBLANK('STB Models Tier 3'!AL52)),"Incomplete",0.365*('STB Models Tier 3'!AK52*AP52+'STB Models Tier 3'!AL52*AQ52+'STB Models Tier 3'!AM52*AR52+'STB Models Tier 3'!AN52*AS52))))</f>
        <v/>
      </c>
      <c r="AU52" s="14" t="str">
        <f>IF(ISBLANK('STB Models Tier 3'!G52),"",VLOOKUP(G52,'Tier 3 Allowances'!$A$2:$B$6,2,FALSE)+SUM($J52:$AI52))</f>
        <v/>
      </c>
      <c r="AV52" s="56" t="str">
        <f>IF(ISBLANK('STB Models Tier 3'!G52),"",AU52+'STB Models Tier 3'!AJ52)</f>
        <v/>
      </c>
      <c r="AW52" s="56" t="str">
        <f>IF(ISBLANK('STB Models Tier 3'!AO52),"",IF('STB Models Tier 3'!AO52&gt;'Tier 3 Calculations'!AV52,"No","Yes"))</f>
        <v/>
      </c>
      <c r="AX52" s="79" t="str">
        <f>IF(ISBLANK('STB Models Tier 3'!AT52),"",'STB Models Tier 3'!AT52)</f>
        <v/>
      </c>
    </row>
    <row r="53" spans="1:50" ht="16" x14ac:dyDescent="0.2">
      <c r="A53" s="56" t="str">
        <f>IF(ISBLANK('STB Models Tier 3'!A53),"",'STB Models Tier 3'!A53)</f>
        <v/>
      </c>
      <c r="B53" s="14" t="str">
        <f>IF(ISBLANK('STB Models Tier 3'!B53),"",'STB Models Tier 3'!B53)</f>
        <v/>
      </c>
      <c r="C53" s="14" t="str">
        <f>IF(ISBLANK('STB Models Tier 3'!C53),"",'STB Models Tier 3'!C53)</f>
        <v/>
      </c>
      <c r="D53" s="14" t="str">
        <f>IF(ISBLANK('STB Models Tier 3'!D53),"",'STB Models Tier 3'!D53)</f>
        <v/>
      </c>
      <c r="E53" s="14" t="str">
        <f>IF(ISBLANK('STB Models Tier 3'!E53),"",'STB Models Tier 3'!E53)</f>
        <v/>
      </c>
      <c r="F53" s="14" t="str">
        <f>IF(ISBLANK('STB Models Tier 3'!F53),"",'STB Models Tier 3'!F53)</f>
        <v/>
      </c>
      <c r="G53" s="14" t="str">
        <f>IF(ISBLANK('STB Models Tier 3'!G53),"",'STB Models Tier 3'!G53)</f>
        <v/>
      </c>
      <c r="H53" s="14" t="str">
        <f>IF(ISBLANK('STB Models Tier 3'!H53),"",'STB Models Tier 3'!H53)</f>
        <v/>
      </c>
      <c r="I53" s="14" t="str">
        <f>IF(ISBLANK('STB Models Tier 3'!I53),"",'STB Models Tier 3'!I53)</f>
        <v/>
      </c>
      <c r="J53" s="14" t="str">
        <f>IF(AND(NOT(ISBLANK('STB Models Tier 3'!J53)),NOT(ISBLANK(VLOOKUP($G53,'Tier 3 Allowances'!$A$2:$AB$6,3,FALSE))),'STB Models Tier 3'!J53&lt;2), 'STB Models Tier 3'!J53*$J$2,"")</f>
        <v/>
      </c>
      <c r="K53" s="14" t="str">
        <f>IF(AND(NOT(ISBLANK('STB Models Tier 3'!K53)),NOT(ISBLANK(VLOOKUP($G53,'Tier 3 Allowances'!$A$2:$AB$6,4,FALSE))),'STB Models Tier 3'!K53&lt;3), 'STB Models Tier 3'!K53*$K$2,"")</f>
        <v/>
      </c>
      <c r="L53" s="14" t="str">
        <f>IF(AND(NOT(ISBLANK('STB Models Tier 3'!L53)),NOT(ISBLANK(VLOOKUP($G53,'Tier 3 Allowances'!$A$2:$AB$6,5,FALSE))),'STB Models Tier 3'!L53&lt;2), 'STB Models Tier 3'!L53*$L$2,"")</f>
        <v/>
      </c>
      <c r="M53" s="14" t="str">
        <f>IF(AND(NOT(ISBLANK('STB Models Tier 3'!M53)),NOT(ISBLANK(VLOOKUP($G53,'Tier 3 Allowances'!$A$2:$AB$6,6,FALSE))),'STB Models Tier 3'!M53&lt;3), 'STB Models Tier 3'!M53*$M$2,"")</f>
        <v/>
      </c>
      <c r="N53" s="14" t="str">
        <f>IF(AND(NOT(ISBLANK('STB Models Tier 3'!N53)),OR(ISBLANK('STB Models Tier 3'!O53),'STB Models Tier 3'!O53=0),NOT(ISBLANK(VLOOKUP($G53,'Tier 3 Allowances'!$A$2:$AB$6,7,FALSE))),'STB Models Tier 3'!N53&lt;2), 'STB Models Tier 3'!N53*$N$2,"")</f>
        <v/>
      </c>
      <c r="O53" s="14" t="str">
        <f>IF(AND(NOT(ISBLANK('STB Models Tier 3'!O53)),NOT(ISBLANK(VLOOKUP($G53,'Tier 3 Allowances'!$A$2:$AB$6,8,FALSE))),'STB Models Tier 3'!O53&lt;2), 'STB Models Tier 3'!O53*$O$2,"")</f>
        <v/>
      </c>
      <c r="P53" s="14" t="str">
        <f>IF(AND(NOT(ISBLANK('STB Models Tier 3'!P53)),NOT(ISBLANK(VLOOKUP($G53,'Tier 3 Allowances'!$A$2:$AB$6,9,FALSE))),'STB Models Tier 3'!P53&lt;7), 'STB Models Tier 3'!P53*$P$2,"")</f>
        <v/>
      </c>
      <c r="Q53" s="14" t="str">
        <f>IF(AND(NOT(ISBLANK('STB Models Tier 3'!Q53)),OR(ISBLANK('STB Models Tier 3'!T53),'STB Models Tier 3'!T53=0),NOT(ISBLANK(VLOOKUP($G53,'Tier 3 Allowances'!$A$2:$AB$6,10,FALSE))),'STB Models Tier 3'!Q53&lt;2), 'STB Models Tier 3'!Q53*$Q$2,"")</f>
        <v/>
      </c>
      <c r="R53" s="14" t="str">
        <f>IF(AND(NOT(ISBLANK('STB Models Tier 3'!R53)),NOT(ISBLANK(VLOOKUP($G53,'Tier 3 Allowances'!$A$2:$AB$6,11,FALSE))),'STB Models Tier 3'!R53&lt;2), 'STB Models Tier 3'!R53*$R$2,"")</f>
        <v/>
      </c>
      <c r="S53" s="14" t="str">
        <f>IF(AND(NOT(ISBLANK('STB Models Tier 3'!S53)),OR(ISBLANK('STB Models Tier 3'!T53),'STB Models Tier 3'!T53=0),NOT(ISBLANK(VLOOKUP($G53,'Tier 3 Allowances'!$A$2:$AB$6,12,FALSE))),'STB Models Tier 3'!S53&lt;2), 'STB Models Tier 3'!S53*$S$2,"")</f>
        <v/>
      </c>
      <c r="T53" s="14" t="str">
        <f>IF(AND(NOT(ISBLANK('STB Models Tier 3'!T53)),NOT(ISBLANK(VLOOKUP($G53,'Tier 3 Allowances'!$A$2:$AB$6,13,FALSE))),'STB Models Tier 3'!T53&lt;2), 'STB Models Tier 3'!T53*$T$2,"")</f>
        <v/>
      </c>
      <c r="U53" s="14" t="str">
        <f>IF(AND(NOT(ISBLANK('STB Models Tier 3'!U53)),NOT(ISBLANK(VLOOKUP($G53,'Tier 3 Allowances'!$A$2:$AB$6,14,FALSE))),'STB Models Tier 3'!U53&lt;2), 'STB Models Tier 3'!U53*$U$2,"")</f>
        <v/>
      </c>
      <c r="V53" s="14" t="str">
        <f>IF(AND(NOT(ISBLANK('STB Models Tier 3'!V53)),NOT(ISBLANK(VLOOKUP($G53,'Tier 3 Allowances'!$A$2:$AB$6,15,FALSE))),'STB Models Tier 3'!V53&lt;3), 'STB Models Tier 3'!V53*$V$2,"")</f>
        <v/>
      </c>
      <c r="W53" s="14" t="str">
        <f>IF(AND(NOT(ISBLANK('STB Models Tier 3'!W53)),NOT(ISBLANK(VLOOKUP($G53,'Tier 3 Allowances'!$A$2:$AB$6,16,FALSE))),'STB Models Tier 3'!W53&lt;2), 'STB Models Tier 3'!W53*$W$2,"")</f>
        <v/>
      </c>
      <c r="X53" s="14" t="str">
        <f>IF(AND(NOT(ISBLANK('STB Models Tier 3'!X53)),NOT(ISBLANK(VLOOKUP($G53,'Tier 3 Allowances'!$A$2:$AB$6,17,FALSE))),'STB Models Tier 3'!X53&lt;6), 'STB Models Tier 3'!X53*$X$2,"")</f>
        <v/>
      </c>
      <c r="Y53" s="14" t="str">
        <f>IF(AND(NOT(ISBLANK('STB Models Tier 3'!Y53)),NOT(ISBLANK(VLOOKUP($G53,'Tier 3 Allowances'!$A$2:$AB$6,18,FALSE))),'STB Models Tier 3'!Y53&lt;3), 'STB Models Tier 3'!Y53*$Y$2,"")</f>
        <v/>
      </c>
      <c r="Z53" s="14" t="str">
        <f>IF(AND(NOT(ISBLANK('STB Models Tier 3'!Z53)),NOT(ISBLANK(VLOOKUP($G53,'Tier 3 Allowances'!$A$2:$AB$6,19,FALSE))),'STB Models Tier 3'!Z53&lt;3), 'STB Models Tier 3'!Z53*$Z$2,"")</f>
        <v/>
      </c>
      <c r="AA53" s="14" t="str">
        <f>IF(AND(NOT(ISBLANK('STB Models Tier 3'!AA53)),NOT(ISBLANK(VLOOKUP($G53,'Tier 3 Allowances'!$A$2:$AB$6,20,FALSE))),'STB Models Tier 3'!AA53&lt;11), 'STB Models Tier 3'!AA53*$AA$2,"")</f>
        <v/>
      </c>
      <c r="AB53" s="14" t="str">
        <f>IF(AND(NOT(ISBLANK('STB Models Tier 3'!AB53)),NOT(ISBLANK(VLOOKUP($G53,'Tier 3 Allowances'!$A$2:$AB$6,21,FALSE))),'STB Models Tier 3'!AB53&lt;3), 'STB Models Tier 3'!AB53*$AB$2,"")</f>
        <v/>
      </c>
      <c r="AC53" s="14" t="str">
        <f>IF(AND(NOT(ISBLANK('STB Models Tier 3'!AC53)),NOT(ISBLANK(VLOOKUP($G53,'Tier 3 Allowances'!$A$2:$AB$6,22,FALSE))),'STB Models Tier 3'!AC53&lt;3), 'STB Models Tier 3'!AC53*$AC$2,"")</f>
        <v/>
      </c>
      <c r="AD53" s="14" t="str">
        <f>IF(AND(NOT(ISBLANK('STB Models Tier 3'!AD53)),NOT(ISBLANK(VLOOKUP($G53,'Tier 3 Allowances'!$A$2:$AB$6,23,FALSE))),'STB Models Tier 3'!AD53&lt;11), 'STB Models Tier 3'!AD53*$AD$2,"")</f>
        <v/>
      </c>
      <c r="AE53" s="14" t="str">
        <f>IF(AND(NOT(ISBLANK('STB Models Tier 3'!AE53)),NOT(ISBLANK(VLOOKUP($G53,'Tier 3 Allowances'!$A$2:$AB$6,24,FALSE))),'STB Models Tier 3'!AE53&lt;2), 'STB Models Tier 3'!AE53*$AE$2,"")</f>
        <v/>
      </c>
      <c r="AF53" s="14" t="str">
        <f>IF(AND(NOT(ISBLANK('STB Models Tier 3'!AF53)),NOT(ISBLANK(VLOOKUP($G53,'Tier 3 Allowances'!$A$2:$AB$6,25,FALSE))),'STB Models Tier 3'!AF53&lt;2,OR(ISBLANK('STB Models Tier 3'!AE53),'STB Models Tier 3'!AE53=0),OR(ISBLANK('STB Models Tier 3'!$P53),'STB Models Tier 3'!$P53=0)), 'STB Models Tier 3'!AF53*$AF$2,"")</f>
        <v/>
      </c>
      <c r="AG53" s="14" t="str">
        <f>IF(AND(NOT(ISBLANK('STB Models Tier 3'!AG53)),NOT(ISBLANK(VLOOKUP($G53,'Tier 3 Allowances'!$A$2:$AB$6,26,FALSE))),'STB Models Tier 3'!AG53&lt;2), 'STB Models Tier 3'!AG53*$AG$2,"")</f>
        <v/>
      </c>
      <c r="AH53" s="14" t="str">
        <f>IF(AND(NOT(ISBLANK('STB Models Tier 3'!AH53)),NOT(ISBLANK(VLOOKUP($G53,'Tier 3 Allowances'!$A$2:$AB$6,27,FALSE))),'STB Models Tier 3'!AH53&lt;2), 'STB Models Tier 3'!AH53*$AH$2,"")</f>
        <v/>
      </c>
      <c r="AI53" s="14" t="str">
        <f>IF(AND(NOT(ISBLANK('STB Models Tier 3'!AI53)),NOT(ISBLANK(VLOOKUP($G53,'Tier 3 Allowances'!$A$2:$AB$6,28,FALSE))),'STB Models Tier 3'!AI53&lt;2), 'STB Models Tier 3'!AI53*$AI$2,"")</f>
        <v/>
      </c>
      <c r="AJ53" s="56" t="str">
        <f>IF(ISBLANK('STB Models Tier 3'!AJ53),"",'STB Models Tier 3'!AJ53)</f>
        <v/>
      </c>
      <c r="AK53" s="15" t="str">
        <f>IF(ISBLANK('STB Models Tier 3'!AK53),"",'STB Models Tier 3'!AK53)</f>
        <v/>
      </c>
      <c r="AL53" s="15" t="str">
        <f>IF(ISBLANK('STB Models Tier 3'!AL53),"",'STB Models Tier 3'!AL53)</f>
        <v/>
      </c>
      <c r="AM53" s="15" t="str">
        <f>IF(ISBLANK('STB Models Tier 3'!AM53),"",'STB Models Tier 3'!AM53)</f>
        <v/>
      </c>
      <c r="AN53" s="15" t="str">
        <f>IF(ISBLANK('STB Models Tier 3'!AN53),"",'STB Models Tier 3'!AN53)</f>
        <v/>
      </c>
      <c r="AO53" s="15" t="str">
        <f>IF(ISBLANK('STB Models Tier 3'!AO53),"",'STB Models Tier 3'!AO53)</f>
        <v/>
      </c>
      <c r="AP53" s="15" t="str">
        <f>IF(ISBLANK('STB Models Tier 3'!G53),"",IF(ISBLANK('STB Models Tier 3'!H53), 14, 7-(4-$H53)/2))</f>
        <v/>
      </c>
      <c r="AQ53" s="15" t="str">
        <f>IF(ISBLANK('STB Models Tier 3'!G53),"",IF(ISBLANK('STB Models Tier 3'!I53),10,(10-I53)))</f>
        <v/>
      </c>
      <c r="AR53" s="15" t="str">
        <f>IF(ISBLANK('STB Models Tier 3'!G53),"",IF(ISBLANK('STB Models Tier 3'!H53),0,7+(4-H53)/2))</f>
        <v/>
      </c>
      <c r="AS53" s="15" t="str">
        <f>IF(ISBLANK('STB Models Tier 3'!G53),"",'STB Models Tier 3'!I53)</f>
        <v/>
      </c>
      <c r="AT53" s="15" t="str">
        <f>IF(ISBLANK('STB Models Tier 3'!G53),"",(IF(OR(AND(NOT(ISBLANK('STB Models Tier 3'!H53)),ISBLANK('STB Models Tier 3'!AM53)),AND(NOT(ISBLANK('STB Models Tier 3'!I53)),ISBLANK('STB Models Tier 3'!AN53)),ISBLANK('STB Models Tier 3'!AL53)),"Incomplete",0.365*('STB Models Tier 3'!AK53*AP53+'STB Models Tier 3'!AL53*AQ53+'STB Models Tier 3'!AM53*AR53+'STB Models Tier 3'!AN53*AS53))))</f>
        <v/>
      </c>
      <c r="AU53" s="14" t="str">
        <f>IF(ISBLANK('STB Models Tier 3'!G53),"",VLOOKUP(G53,'Tier 3 Allowances'!$A$2:$B$6,2,FALSE)+SUM($J53:$AI53))</f>
        <v/>
      </c>
      <c r="AV53" s="56" t="str">
        <f>IF(ISBLANK('STB Models Tier 3'!G53),"",AU53+'STB Models Tier 3'!AJ53)</f>
        <v/>
      </c>
      <c r="AW53" s="56" t="str">
        <f>IF(ISBLANK('STB Models Tier 3'!AO53),"",IF('STB Models Tier 3'!AO53&gt;'Tier 3 Calculations'!AV53,"No","Yes"))</f>
        <v/>
      </c>
      <c r="AX53" s="79" t="str">
        <f>IF(ISBLANK('STB Models Tier 3'!AT53),"",'STB Models Tier 3'!AT53)</f>
        <v/>
      </c>
    </row>
    <row r="54" spans="1:50" ht="16" x14ac:dyDescent="0.2">
      <c r="A54" s="56" t="str">
        <f>IF(ISBLANK('STB Models Tier 3'!A54),"",'STB Models Tier 3'!A54)</f>
        <v/>
      </c>
      <c r="B54" s="14" t="str">
        <f>IF(ISBLANK('STB Models Tier 3'!B54),"",'STB Models Tier 3'!B54)</f>
        <v/>
      </c>
      <c r="C54" s="14" t="str">
        <f>IF(ISBLANK('STB Models Tier 3'!C54),"",'STB Models Tier 3'!C54)</f>
        <v/>
      </c>
      <c r="D54" s="14" t="str">
        <f>IF(ISBLANK('STB Models Tier 3'!D54),"",'STB Models Tier 3'!D54)</f>
        <v/>
      </c>
      <c r="E54" s="14" t="str">
        <f>IF(ISBLANK('STB Models Tier 3'!E54),"",'STB Models Tier 3'!E54)</f>
        <v/>
      </c>
      <c r="F54" s="14" t="str">
        <f>IF(ISBLANK('STB Models Tier 3'!F54),"",'STB Models Tier 3'!F54)</f>
        <v/>
      </c>
      <c r="G54" s="14" t="str">
        <f>IF(ISBLANK('STB Models Tier 3'!G54),"",'STB Models Tier 3'!G54)</f>
        <v/>
      </c>
      <c r="H54" s="14" t="str">
        <f>IF(ISBLANK('STB Models Tier 3'!H54),"",'STB Models Tier 3'!H54)</f>
        <v/>
      </c>
      <c r="I54" s="14" t="str">
        <f>IF(ISBLANK('STB Models Tier 3'!I54),"",'STB Models Tier 3'!I54)</f>
        <v/>
      </c>
      <c r="J54" s="14" t="str">
        <f>IF(AND(NOT(ISBLANK('STB Models Tier 3'!J54)),NOT(ISBLANK(VLOOKUP($G54,'Tier 3 Allowances'!$A$2:$AB$6,3,FALSE))),'STB Models Tier 3'!J54&lt;2), 'STB Models Tier 3'!J54*$J$2,"")</f>
        <v/>
      </c>
      <c r="K54" s="14" t="str">
        <f>IF(AND(NOT(ISBLANK('STB Models Tier 3'!K54)),NOT(ISBLANK(VLOOKUP($G54,'Tier 3 Allowances'!$A$2:$AB$6,4,FALSE))),'STB Models Tier 3'!K54&lt;3), 'STB Models Tier 3'!K54*$K$2,"")</f>
        <v/>
      </c>
      <c r="L54" s="14" t="str">
        <f>IF(AND(NOT(ISBLANK('STB Models Tier 3'!L54)),NOT(ISBLANK(VLOOKUP($G54,'Tier 3 Allowances'!$A$2:$AB$6,5,FALSE))),'STB Models Tier 3'!L54&lt;2), 'STB Models Tier 3'!L54*$L$2,"")</f>
        <v/>
      </c>
      <c r="M54" s="14" t="str">
        <f>IF(AND(NOT(ISBLANK('STB Models Tier 3'!M54)),NOT(ISBLANK(VLOOKUP($G54,'Tier 3 Allowances'!$A$2:$AB$6,6,FALSE))),'STB Models Tier 3'!M54&lt;3), 'STB Models Tier 3'!M54*$M$2,"")</f>
        <v/>
      </c>
      <c r="N54" s="14" t="str">
        <f>IF(AND(NOT(ISBLANK('STB Models Tier 3'!N54)),OR(ISBLANK('STB Models Tier 3'!O54),'STB Models Tier 3'!O54=0),NOT(ISBLANK(VLOOKUP($G54,'Tier 3 Allowances'!$A$2:$AB$6,7,FALSE))),'STB Models Tier 3'!N54&lt;2), 'STB Models Tier 3'!N54*$N$2,"")</f>
        <v/>
      </c>
      <c r="O54" s="14" t="str">
        <f>IF(AND(NOT(ISBLANK('STB Models Tier 3'!O54)),NOT(ISBLANK(VLOOKUP($G54,'Tier 3 Allowances'!$A$2:$AB$6,8,FALSE))),'STB Models Tier 3'!O54&lt;2), 'STB Models Tier 3'!O54*$O$2,"")</f>
        <v/>
      </c>
      <c r="P54" s="14" t="str">
        <f>IF(AND(NOT(ISBLANK('STB Models Tier 3'!P54)),NOT(ISBLANK(VLOOKUP($G54,'Tier 3 Allowances'!$A$2:$AB$6,9,FALSE))),'STB Models Tier 3'!P54&lt;7), 'STB Models Tier 3'!P54*$P$2,"")</f>
        <v/>
      </c>
      <c r="Q54" s="14" t="str">
        <f>IF(AND(NOT(ISBLANK('STB Models Tier 3'!Q54)),OR(ISBLANK('STB Models Tier 3'!T54),'STB Models Tier 3'!T54=0),NOT(ISBLANK(VLOOKUP($G54,'Tier 3 Allowances'!$A$2:$AB$6,10,FALSE))),'STB Models Tier 3'!Q54&lt;2), 'STB Models Tier 3'!Q54*$Q$2,"")</f>
        <v/>
      </c>
      <c r="R54" s="14" t="str">
        <f>IF(AND(NOT(ISBLANK('STB Models Tier 3'!R54)),NOT(ISBLANK(VLOOKUP($G54,'Tier 3 Allowances'!$A$2:$AB$6,11,FALSE))),'STB Models Tier 3'!R54&lt;2), 'STB Models Tier 3'!R54*$R$2,"")</f>
        <v/>
      </c>
      <c r="S54" s="14" t="str">
        <f>IF(AND(NOT(ISBLANK('STB Models Tier 3'!S54)),OR(ISBLANK('STB Models Tier 3'!T54),'STB Models Tier 3'!T54=0),NOT(ISBLANK(VLOOKUP($G54,'Tier 3 Allowances'!$A$2:$AB$6,12,FALSE))),'STB Models Tier 3'!S54&lt;2), 'STB Models Tier 3'!S54*$S$2,"")</f>
        <v/>
      </c>
      <c r="T54" s="14" t="str">
        <f>IF(AND(NOT(ISBLANK('STB Models Tier 3'!T54)),NOT(ISBLANK(VLOOKUP($G54,'Tier 3 Allowances'!$A$2:$AB$6,13,FALSE))),'STB Models Tier 3'!T54&lt;2), 'STB Models Tier 3'!T54*$T$2,"")</f>
        <v/>
      </c>
      <c r="U54" s="14" t="str">
        <f>IF(AND(NOT(ISBLANK('STB Models Tier 3'!U54)),NOT(ISBLANK(VLOOKUP($G54,'Tier 3 Allowances'!$A$2:$AB$6,14,FALSE))),'STB Models Tier 3'!U54&lt;2), 'STB Models Tier 3'!U54*$U$2,"")</f>
        <v/>
      </c>
      <c r="V54" s="14" t="str">
        <f>IF(AND(NOT(ISBLANK('STB Models Tier 3'!V54)),NOT(ISBLANK(VLOOKUP($G54,'Tier 3 Allowances'!$A$2:$AB$6,15,FALSE))),'STB Models Tier 3'!V54&lt;3), 'STB Models Tier 3'!V54*$V$2,"")</f>
        <v/>
      </c>
      <c r="W54" s="14" t="str">
        <f>IF(AND(NOT(ISBLANK('STB Models Tier 3'!W54)),NOT(ISBLANK(VLOOKUP($G54,'Tier 3 Allowances'!$A$2:$AB$6,16,FALSE))),'STB Models Tier 3'!W54&lt;2), 'STB Models Tier 3'!W54*$W$2,"")</f>
        <v/>
      </c>
      <c r="X54" s="14" t="str">
        <f>IF(AND(NOT(ISBLANK('STB Models Tier 3'!X54)),NOT(ISBLANK(VLOOKUP($G54,'Tier 3 Allowances'!$A$2:$AB$6,17,FALSE))),'STB Models Tier 3'!X54&lt;6), 'STB Models Tier 3'!X54*$X$2,"")</f>
        <v/>
      </c>
      <c r="Y54" s="14" t="str">
        <f>IF(AND(NOT(ISBLANK('STB Models Tier 3'!Y54)),NOT(ISBLANK(VLOOKUP($G54,'Tier 3 Allowances'!$A$2:$AB$6,18,FALSE))),'STB Models Tier 3'!Y54&lt;3), 'STB Models Tier 3'!Y54*$Y$2,"")</f>
        <v/>
      </c>
      <c r="Z54" s="14" t="str">
        <f>IF(AND(NOT(ISBLANK('STB Models Tier 3'!Z54)),NOT(ISBLANK(VLOOKUP($G54,'Tier 3 Allowances'!$A$2:$AB$6,19,FALSE))),'STB Models Tier 3'!Z54&lt;3), 'STB Models Tier 3'!Z54*$Z$2,"")</f>
        <v/>
      </c>
      <c r="AA54" s="14" t="str">
        <f>IF(AND(NOT(ISBLANK('STB Models Tier 3'!AA54)),NOT(ISBLANK(VLOOKUP($G54,'Tier 3 Allowances'!$A$2:$AB$6,20,FALSE))),'STB Models Tier 3'!AA54&lt;11), 'STB Models Tier 3'!AA54*$AA$2,"")</f>
        <v/>
      </c>
      <c r="AB54" s="14" t="str">
        <f>IF(AND(NOT(ISBLANK('STB Models Tier 3'!AB54)),NOT(ISBLANK(VLOOKUP($G54,'Tier 3 Allowances'!$A$2:$AB$6,21,FALSE))),'STB Models Tier 3'!AB54&lt;3), 'STB Models Tier 3'!AB54*$AB$2,"")</f>
        <v/>
      </c>
      <c r="AC54" s="14" t="str">
        <f>IF(AND(NOT(ISBLANK('STB Models Tier 3'!AC54)),NOT(ISBLANK(VLOOKUP($G54,'Tier 3 Allowances'!$A$2:$AB$6,22,FALSE))),'STB Models Tier 3'!AC54&lt;3), 'STB Models Tier 3'!AC54*$AC$2,"")</f>
        <v/>
      </c>
      <c r="AD54" s="14" t="str">
        <f>IF(AND(NOT(ISBLANK('STB Models Tier 3'!AD54)),NOT(ISBLANK(VLOOKUP($G54,'Tier 3 Allowances'!$A$2:$AB$6,23,FALSE))),'STB Models Tier 3'!AD54&lt;11), 'STB Models Tier 3'!AD54*$AD$2,"")</f>
        <v/>
      </c>
      <c r="AE54" s="14" t="str">
        <f>IF(AND(NOT(ISBLANK('STB Models Tier 3'!AE54)),NOT(ISBLANK(VLOOKUP($G54,'Tier 3 Allowances'!$A$2:$AB$6,24,FALSE))),'STB Models Tier 3'!AE54&lt;2), 'STB Models Tier 3'!AE54*$AE$2,"")</f>
        <v/>
      </c>
      <c r="AF54" s="14" t="str">
        <f>IF(AND(NOT(ISBLANK('STB Models Tier 3'!AF54)),NOT(ISBLANK(VLOOKUP($G54,'Tier 3 Allowances'!$A$2:$AB$6,25,FALSE))),'STB Models Tier 3'!AF54&lt;2,OR(ISBLANK('STB Models Tier 3'!AE54),'STB Models Tier 3'!AE54=0),OR(ISBLANK('STB Models Tier 3'!$P54),'STB Models Tier 3'!$P54=0)), 'STB Models Tier 3'!AF54*$AF$2,"")</f>
        <v/>
      </c>
      <c r="AG54" s="14" t="str">
        <f>IF(AND(NOT(ISBLANK('STB Models Tier 3'!AG54)),NOT(ISBLANK(VLOOKUP($G54,'Tier 3 Allowances'!$A$2:$AB$6,26,FALSE))),'STB Models Tier 3'!AG54&lt;2), 'STB Models Tier 3'!AG54*$AG$2,"")</f>
        <v/>
      </c>
      <c r="AH54" s="14" t="str">
        <f>IF(AND(NOT(ISBLANK('STB Models Tier 3'!AH54)),NOT(ISBLANK(VLOOKUP($G54,'Tier 3 Allowances'!$A$2:$AB$6,27,FALSE))),'STB Models Tier 3'!AH54&lt;2), 'STB Models Tier 3'!AH54*$AH$2,"")</f>
        <v/>
      </c>
      <c r="AI54" s="14" t="str">
        <f>IF(AND(NOT(ISBLANK('STB Models Tier 3'!AI54)),NOT(ISBLANK(VLOOKUP($G54,'Tier 3 Allowances'!$A$2:$AB$6,28,FALSE))),'STB Models Tier 3'!AI54&lt;2), 'STB Models Tier 3'!AI54*$AI$2,"")</f>
        <v/>
      </c>
      <c r="AJ54" s="56" t="str">
        <f>IF(ISBLANK('STB Models Tier 3'!AJ54),"",'STB Models Tier 3'!AJ54)</f>
        <v/>
      </c>
      <c r="AK54" s="15" t="str">
        <f>IF(ISBLANK('STB Models Tier 3'!AK54),"",'STB Models Tier 3'!AK54)</f>
        <v/>
      </c>
      <c r="AL54" s="15" t="str">
        <f>IF(ISBLANK('STB Models Tier 3'!AL54),"",'STB Models Tier 3'!AL54)</f>
        <v/>
      </c>
      <c r="AM54" s="15" t="str">
        <f>IF(ISBLANK('STB Models Tier 3'!AM54),"",'STB Models Tier 3'!AM54)</f>
        <v/>
      </c>
      <c r="AN54" s="15" t="str">
        <f>IF(ISBLANK('STB Models Tier 3'!AN54),"",'STB Models Tier 3'!AN54)</f>
        <v/>
      </c>
      <c r="AO54" s="15" t="str">
        <f>IF(ISBLANK('STB Models Tier 3'!AO54),"",'STB Models Tier 3'!AO54)</f>
        <v/>
      </c>
      <c r="AP54" s="15" t="str">
        <f>IF(ISBLANK('STB Models Tier 3'!G54),"",IF(ISBLANK('STB Models Tier 3'!H54), 14, 7-(4-$H54)/2))</f>
        <v/>
      </c>
      <c r="AQ54" s="15" t="str">
        <f>IF(ISBLANK('STB Models Tier 3'!G54),"",IF(ISBLANK('STB Models Tier 3'!I54),10,(10-I54)))</f>
        <v/>
      </c>
      <c r="AR54" s="15" t="str">
        <f>IF(ISBLANK('STB Models Tier 3'!G54),"",IF(ISBLANK('STB Models Tier 3'!H54),0,7+(4-H54)/2))</f>
        <v/>
      </c>
      <c r="AS54" s="15" t="str">
        <f>IF(ISBLANK('STB Models Tier 3'!G54),"",'STB Models Tier 3'!I54)</f>
        <v/>
      </c>
      <c r="AT54" s="15" t="str">
        <f>IF(ISBLANK('STB Models Tier 3'!G54),"",(IF(OR(AND(NOT(ISBLANK('STB Models Tier 3'!H54)),ISBLANK('STB Models Tier 3'!AM54)),AND(NOT(ISBLANK('STB Models Tier 3'!I54)),ISBLANK('STB Models Tier 3'!AN54)),ISBLANK('STB Models Tier 3'!AL54)),"Incomplete",0.365*('STB Models Tier 3'!AK54*AP54+'STB Models Tier 3'!AL54*AQ54+'STB Models Tier 3'!AM54*AR54+'STB Models Tier 3'!AN54*AS54))))</f>
        <v/>
      </c>
      <c r="AU54" s="14" t="str">
        <f>IF(ISBLANK('STB Models Tier 3'!G54),"",VLOOKUP(G54,'Tier 3 Allowances'!$A$2:$B$6,2,FALSE)+SUM($J54:$AI54))</f>
        <v/>
      </c>
      <c r="AV54" s="56" t="str">
        <f>IF(ISBLANK('STB Models Tier 3'!G54),"",AU54+'STB Models Tier 3'!AJ54)</f>
        <v/>
      </c>
      <c r="AW54" s="56" t="str">
        <f>IF(ISBLANK('STB Models Tier 3'!AO54),"",IF('STB Models Tier 3'!AO54&gt;'Tier 3 Calculations'!AV54,"No","Yes"))</f>
        <v/>
      </c>
      <c r="AX54" s="79" t="str">
        <f>IF(ISBLANK('STB Models Tier 3'!AT54),"",'STB Models Tier 3'!AT54)</f>
        <v/>
      </c>
    </row>
    <row r="55" spans="1:50" ht="16" x14ac:dyDescent="0.2">
      <c r="A55" s="56" t="str">
        <f>IF(ISBLANK('STB Models Tier 3'!A55),"",'STB Models Tier 3'!A55)</f>
        <v/>
      </c>
      <c r="B55" s="14" t="str">
        <f>IF(ISBLANK('STB Models Tier 3'!B55),"",'STB Models Tier 3'!B55)</f>
        <v/>
      </c>
      <c r="C55" s="14" t="str">
        <f>IF(ISBLANK('STB Models Tier 3'!C55),"",'STB Models Tier 3'!C55)</f>
        <v/>
      </c>
      <c r="D55" s="14" t="str">
        <f>IF(ISBLANK('STB Models Tier 3'!D55),"",'STB Models Tier 3'!D55)</f>
        <v/>
      </c>
      <c r="E55" s="14" t="str">
        <f>IF(ISBLANK('STB Models Tier 3'!E55),"",'STB Models Tier 3'!E55)</f>
        <v/>
      </c>
      <c r="F55" s="14" t="str">
        <f>IF(ISBLANK('STB Models Tier 3'!F55),"",'STB Models Tier 3'!F55)</f>
        <v/>
      </c>
      <c r="G55" s="14" t="str">
        <f>IF(ISBLANK('STB Models Tier 3'!G55),"",'STB Models Tier 3'!G55)</f>
        <v/>
      </c>
      <c r="H55" s="14" t="str">
        <f>IF(ISBLANK('STB Models Tier 3'!H55),"",'STB Models Tier 3'!H55)</f>
        <v/>
      </c>
      <c r="I55" s="14" t="str">
        <f>IF(ISBLANK('STB Models Tier 3'!I55),"",'STB Models Tier 3'!I55)</f>
        <v/>
      </c>
      <c r="J55" s="14" t="str">
        <f>IF(AND(NOT(ISBLANK('STB Models Tier 3'!J55)),NOT(ISBLANK(VLOOKUP($G55,'Tier 3 Allowances'!$A$2:$AB$6,3,FALSE))),'STB Models Tier 3'!J55&lt;2), 'STB Models Tier 3'!J55*$J$2,"")</f>
        <v/>
      </c>
      <c r="K55" s="14" t="str">
        <f>IF(AND(NOT(ISBLANK('STB Models Tier 3'!K55)),NOT(ISBLANK(VLOOKUP($G55,'Tier 3 Allowances'!$A$2:$AB$6,4,FALSE))),'STB Models Tier 3'!K55&lt;3), 'STB Models Tier 3'!K55*$K$2,"")</f>
        <v/>
      </c>
      <c r="L55" s="14" t="str">
        <f>IF(AND(NOT(ISBLANK('STB Models Tier 3'!L55)),NOT(ISBLANK(VLOOKUP($G55,'Tier 3 Allowances'!$A$2:$AB$6,5,FALSE))),'STB Models Tier 3'!L55&lt;2), 'STB Models Tier 3'!L55*$L$2,"")</f>
        <v/>
      </c>
      <c r="M55" s="14" t="str">
        <f>IF(AND(NOT(ISBLANK('STB Models Tier 3'!M55)),NOT(ISBLANK(VLOOKUP($G55,'Tier 3 Allowances'!$A$2:$AB$6,6,FALSE))),'STB Models Tier 3'!M55&lt;3), 'STB Models Tier 3'!M55*$M$2,"")</f>
        <v/>
      </c>
      <c r="N55" s="14" t="str">
        <f>IF(AND(NOT(ISBLANK('STB Models Tier 3'!N55)),OR(ISBLANK('STB Models Tier 3'!O55),'STB Models Tier 3'!O55=0),NOT(ISBLANK(VLOOKUP($G55,'Tier 3 Allowances'!$A$2:$AB$6,7,FALSE))),'STB Models Tier 3'!N55&lt;2), 'STB Models Tier 3'!N55*$N$2,"")</f>
        <v/>
      </c>
      <c r="O55" s="14" t="str">
        <f>IF(AND(NOT(ISBLANK('STB Models Tier 3'!O55)),NOT(ISBLANK(VLOOKUP($G55,'Tier 3 Allowances'!$A$2:$AB$6,8,FALSE))),'STB Models Tier 3'!O55&lt;2), 'STB Models Tier 3'!O55*$O$2,"")</f>
        <v/>
      </c>
      <c r="P55" s="14" t="str">
        <f>IF(AND(NOT(ISBLANK('STB Models Tier 3'!P55)),NOT(ISBLANK(VLOOKUP($G55,'Tier 3 Allowances'!$A$2:$AB$6,9,FALSE))),'STB Models Tier 3'!P55&lt;7), 'STB Models Tier 3'!P55*$P$2,"")</f>
        <v/>
      </c>
      <c r="Q55" s="14" t="str">
        <f>IF(AND(NOT(ISBLANK('STB Models Tier 3'!Q55)),OR(ISBLANK('STB Models Tier 3'!T55),'STB Models Tier 3'!T55=0),NOT(ISBLANK(VLOOKUP($G55,'Tier 3 Allowances'!$A$2:$AB$6,10,FALSE))),'STB Models Tier 3'!Q55&lt;2), 'STB Models Tier 3'!Q55*$Q$2,"")</f>
        <v/>
      </c>
      <c r="R55" s="14" t="str">
        <f>IF(AND(NOT(ISBLANK('STB Models Tier 3'!R55)),NOT(ISBLANK(VLOOKUP($G55,'Tier 3 Allowances'!$A$2:$AB$6,11,FALSE))),'STB Models Tier 3'!R55&lt;2), 'STB Models Tier 3'!R55*$R$2,"")</f>
        <v/>
      </c>
      <c r="S55" s="14" t="str">
        <f>IF(AND(NOT(ISBLANK('STB Models Tier 3'!S55)),OR(ISBLANK('STB Models Tier 3'!T55),'STB Models Tier 3'!T55=0),NOT(ISBLANK(VLOOKUP($G55,'Tier 3 Allowances'!$A$2:$AB$6,12,FALSE))),'STB Models Tier 3'!S55&lt;2), 'STB Models Tier 3'!S55*$S$2,"")</f>
        <v/>
      </c>
      <c r="T55" s="14" t="str">
        <f>IF(AND(NOT(ISBLANK('STB Models Tier 3'!T55)),NOT(ISBLANK(VLOOKUP($G55,'Tier 3 Allowances'!$A$2:$AB$6,13,FALSE))),'STB Models Tier 3'!T55&lt;2), 'STB Models Tier 3'!T55*$T$2,"")</f>
        <v/>
      </c>
      <c r="U55" s="14" t="str">
        <f>IF(AND(NOT(ISBLANK('STB Models Tier 3'!U55)),NOT(ISBLANK(VLOOKUP($G55,'Tier 3 Allowances'!$A$2:$AB$6,14,FALSE))),'STB Models Tier 3'!U55&lt;2), 'STB Models Tier 3'!U55*$U$2,"")</f>
        <v/>
      </c>
      <c r="V55" s="14" t="str">
        <f>IF(AND(NOT(ISBLANK('STB Models Tier 3'!V55)),NOT(ISBLANK(VLOOKUP($G55,'Tier 3 Allowances'!$A$2:$AB$6,15,FALSE))),'STB Models Tier 3'!V55&lt;3), 'STB Models Tier 3'!V55*$V$2,"")</f>
        <v/>
      </c>
      <c r="W55" s="14" t="str">
        <f>IF(AND(NOT(ISBLANK('STB Models Tier 3'!W55)),NOT(ISBLANK(VLOOKUP($G55,'Tier 3 Allowances'!$A$2:$AB$6,16,FALSE))),'STB Models Tier 3'!W55&lt;2), 'STB Models Tier 3'!W55*$W$2,"")</f>
        <v/>
      </c>
      <c r="X55" s="14" t="str">
        <f>IF(AND(NOT(ISBLANK('STB Models Tier 3'!X55)),NOT(ISBLANK(VLOOKUP($G55,'Tier 3 Allowances'!$A$2:$AB$6,17,FALSE))),'STB Models Tier 3'!X55&lt;6), 'STB Models Tier 3'!X55*$X$2,"")</f>
        <v/>
      </c>
      <c r="Y55" s="14" t="str">
        <f>IF(AND(NOT(ISBLANK('STB Models Tier 3'!Y55)),NOT(ISBLANK(VLOOKUP($G55,'Tier 3 Allowances'!$A$2:$AB$6,18,FALSE))),'STB Models Tier 3'!Y55&lt;3), 'STB Models Tier 3'!Y55*$Y$2,"")</f>
        <v/>
      </c>
      <c r="Z55" s="14" t="str">
        <f>IF(AND(NOT(ISBLANK('STB Models Tier 3'!Z55)),NOT(ISBLANK(VLOOKUP($G55,'Tier 3 Allowances'!$A$2:$AB$6,19,FALSE))),'STB Models Tier 3'!Z55&lt;3), 'STB Models Tier 3'!Z55*$Z$2,"")</f>
        <v/>
      </c>
      <c r="AA55" s="14" t="str">
        <f>IF(AND(NOT(ISBLANK('STB Models Tier 3'!AA55)),NOT(ISBLANK(VLOOKUP($G55,'Tier 3 Allowances'!$A$2:$AB$6,20,FALSE))),'STB Models Tier 3'!AA55&lt;11), 'STB Models Tier 3'!AA55*$AA$2,"")</f>
        <v/>
      </c>
      <c r="AB55" s="14" t="str">
        <f>IF(AND(NOT(ISBLANK('STB Models Tier 3'!AB55)),NOT(ISBLANK(VLOOKUP($G55,'Tier 3 Allowances'!$A$2:$AB$6,21,FALSE))),'STB Models Tier 3'!AB55&lt;3), 'STB Models Tier 3'!AB55*$AB$2,"")</f>
        <v/>
      </c>
      <c r="AC55" s="14" t="str">
        <f>IF(AND(NOT(ISBLANK('STB Models Tier 3'!AC55)),NOT(ISBLANK(VLOOKUP($G55,'Tier 3 Allowances'!$A$2:$AB$6,22,FALSE))),'STB Models Tier 3'!AC55&lt;3), 'STB Models Tier 3'!AC55*$AC$2,"")</f>
        <v/>
      </c>
      <c r="AD55" s="14" t="str">
        <f>IF(AND(NOT(ISBLANK('STB Models Tier 3'!AD55)),NOT(ISBLANK(VLOOKUP($G55,'Tier 3 Allowances'!$A$2:$AB$6,23,FALSE))),'STB Models Tier 3'!AD55&lt;11), 'STB Models Tier 3'!AD55*$AD$2,"")</f>
        <v/>
      </c>
      <c r="AE55" s="14" t="str">
        <f>IF(AND(NOT(ISBLANK('STB Models Tier 3'!AE55)),NOT(ISBLANK(VLOOKUP($G55,'Tier 3 Allowances'!$A$2:$AB$6,24,FALSE))),'STB Models Tier 3'!AE55&lt;2), 'STB Models Tier 3'!AE55*$AE$2,"")</f>
        <v/>
      </c>
      <c r="AF55" s="14" t="str">
        <f>IF(AND(NOT(ISBLANK('STB Models Tier 3'!AF55)),NOT(ISBLANK(VLOOKUP($G55,'Tier 3 Allowances'!$A$2:$AB$6,25,FALSE))),'STB Models Tier 3'!AF55&lt;2,OR(ISBLANK('STB Models Tier 3'!AE55),'STB Models Tier 3'!AE55=0),OR(ISBLANK('STB Models Tier 3'!$P55),'STB Models Tier 3'!$P55=0)), 'STB Models Tier 3'!AF55*$AF$2,"")</f>
        <v/>
      </c>
      <c r="AG55" s="14" t="str">
        <f>IF(AND(NOT(ISBLANK('STB Models Tier 3'!AG55)),NOT(ISBLANK(VLOOKUP($G55,'Tier 3 Allowances'!$A$2:$AB$6,26,FALSE))),'STB Models Tier 3'!AG55&lt;2), 'STB Models Tier 3'!AG55*$AG$2,"")</f>
        <v/>
      </c>
      <c r="AH55" s="14" t="str">
        <f>IF(AND(NOT(ISBLANK('STB Models Tier 3'!AH55)),NOT(ISBLANK(VLOOKUP($G55,'Tier 3 Allowances'!$A$2:$AB$6,27,FALSE))),'STB Models Tier 3'!AH55&lt;2), 'STB Models Tier 3'!AH55*$AH$2,"")</f>
        <v/>
      </c>
      <c r="AI55" s="14" t="str">
        <f>IF(AND(NOT(ISBLANK('STB Models Tier 3'!AI55)),NOT(ISBLANK(VLOOKUP($G55,'Tier 3 Allowances'!$A$2:$AB$6,28,FALSE))),'STB Models Tier 3'!AI55&lt;2), 'STB Models Tier 3'!AI55*$AI$2,"")</f>
        <v/>
      </c>
      <c r="AJ55" s="56" t="str">
        <f>IF(ISBLANK('STB Models Tier 3'!AJ55),"",'STB Models Tier 3'!AJ55)</f>
        <v/>
      </c>
      <c r="AK55" s="15" t="str">
        <f>IF(ISBLANK('STB Models Tier 3'!AK55),"",'STB Models Tier 3'!AK55)</f>
        <v/>
      </c>
      <c r="AL55" s="15" t="str">
        <f>IF(ISBLANK('STB Models Tier 3'!AL55),"",'STB Models Tier 3'!AL55)</f>
        <v/>
      </c>
      <c r="AM55" s="15" t="str">
        <f>IF(ISBLANK('STB Models Tier 3'!AM55),"",'STB Models Tier 3'!AM55)</f>
        <v/>
      </c>
      <c r="AN55" s="15" t="str">
        <f>IF(ISBLANK('STB Models Tier 3'!AN55),"",'STB Models Tier 3'!AN55)</f>
        <v/>
      </c>
      <c r="AO55" s="15" t="str">
        <f>IF(ISBLANK('STB Models Tier 3'!AO55),"",'STB Models Tier 3'!AO55)</f>
        <v/>
      </c>
      <c r="AP55" s="15" t="str">
        <f>IF(ISBLANK('STB Models Tier 3'!G55),"",IF(ISBLANK('STB Models Tier 3'!H55), 14, 7-(4-$H55)/2))</f>
        <v/>
      </c>
      <c r="AQ55" s="15" t="str">
        <f>IF(ISBLANK('STB Models Tier 3'!G55),"",IF(ISBLANK('STB Models Tier 3'!I55),10,(10-I55)))</f>
        <v/>
      </c>
      <c r="AR55" s="15" t="str">
        <f>IF(ISBLANK('STB Models Tier 3'!G55),"",IF(ISBLANK('STB Models Tier 3'!H55),0,7+(4-H55)/2))</f>
        <v/>
      </c>
      <c r="AS55" s="15" t="str">
        <f>IF(ISBLANK('STB Models Tier 3'!G55),"",'STB Models Tier 3'!I55)</f>
        <v/>
      </c>
      <c r="AT55" s="15" t="str">
        <f>IF(ISBLANK('STB Models Tier 3'!G55),"",(IF(OR(AND(NOT(ISBLANK('STB Models Tier 3'!H55)),ISBLANK('STB Models Tier 3'!AM55)),AND(NOT(ISBLANK('STB Models Tier 3'!I55)),ISBLANK('STB Models Tier 3'!AN55)),ISBLANK('STB Models Tier 3'!AL55)),"Incomplete",0.365*('STB Models Tier 3'!AK55*AP55+'STB Models Tier 3'!AL55*AQ55+'STB Models Tier 3'!AM55*AR55+'STB Models Tier 3'!AN55*AS55))))</f>
        <v/>
      </c>
      <c r="AU55" s="14" t="str">
        <f>IF(ISBLANK('STB Models Tier 3'!G55),"",VLOOKUP(G55,'Tier 3 Allowances'!$A$2:$B$6,2,FALSE)+SUM($J55:$AI55))</f>
        <v/>
      </c>
      <c r="AV55" s="56" t="str">
        <f>IF(ISBLANK('STB Models Tier 3'!G55),"",AU55+'STB Models Tier 3'!AJ55)</f>
        <v/>
      </c>
      <c r="AW55" s="56" t="str">
        <f>IF(ISBLANK('STB Models Tier 3'!AO55),"",IF('STB Models Tier 3'!AO55&gt;'Tier 3 Calculations'!AV55,"No","Yes"))</f>
        <v/>
      </c>
      <c r="AX55" s="79" t="str">
        <f>IF(ISBLANK('STB Models Tier 3'!AT55),"",'STB Models Tier 3'!AT55)</f>
        <v/>
      </c>
    </row>
    <row r="56" spans="1:50" ht="16" x14ac:dyDescent="0.2">
      <c r="A56" s="56" t="str">
        <f>IF(ISBLANK('STB Models Tier 3'!A56),"",'STB Models Tier 3'!A56)</f>
        <v/>
      </c>
      <c r="B56" s="14" t="str">
        <f>IF(ISBLANK('STB Models Tier 3'!B56),"",'STB Models Tier 3'!B56)</f>
        <v/>
      </c>
      <c r="C56" s="14" t="str">
        <f>IF(ISBLANK('STB Models Tier 3'!C56),"",'STB Models Tier 3'!C56)</f>
        <v/>
      </c>
      <c r="D56" s="14" t="str">
        <f>IF(ISBLANK('STB Models Tier 3'!D56),"",'STB Models Tier 3'!D56)</f>
        <v/>
      </c>
      <c r="E56" s="14" t="str">
        <f>IF(ISBLANK('STB Models Tier 3'!E56),"",'STB Models Tier 3'!E56)</f>
        <v/>
      </c>
      <c r="F56" s="14" t="str">
        <f>IF(ISBLANK('STB Models Tier 3'!F56),"",'STB Models Tier 3'!F56)</f>
        <v/>
      </c>
      <c r="G56" s="14" t="str">
        <f>IF(ISBLANK('STB Models Tier 3'!G56),"",'STB Models Tier 3'!G56)</f>
        <v/>
      </c>
      <c r="H56" s="14" t="str">
        <f>IF(ISBLANK('STB Models Tier 3'!H56),"",'STB Models Tier 3'!H56)</f>
        <v/>
      </c>
      <c r="I56" s="14" t="str">
        <f>IF(ISBLANK('STB Models Tier 3'!I56),"",'STB Models Tier 3'!I56)</f>
        <v/>
      </c>
      <c r="J56" s="14" t="str">
        <f>IF(AND(NOT(ISBLANK('STB Models Tier 3'!J56)),NOT(ISBLANK(VLOOKUP($G56,'Tier 3 Allowances'!$A$2:$AB$6,3,FALSE))),'STB Models Tier 3'!J56&lt;2), 'STB Models Tier 3'!J56*$J$2,"")</f>
        <v/>
      </c>
      <c r="K56" s="14" t="str">
        <f>IF(AND(NOT(ISBLANK('STB Models Tier 3'!K56)),NOT(ISBLANK(VLOOKUP($G56,'Tier 3 Allowances'!$A$2:$AB$6,4,FALSE))),'STB Models Tier 3'!K56&lt;3), 'STB Models Tier 3'!K56*$K$2,"")</f>
        <v/>
      </c>
      <c r="L56" s="14" t="str">
        <f>IF(AND(NOT(ISBLANK('STB Models Tier 3'!L56)),NOT(ISBLANK(VLOOKUP($G56,'Tier 3 Allowances'!$A$2:$AB$6,5,FALSE))),'STB Models Tier 3'!L56&lt;2), 'STB Models Tier 3'!L56*$L$2,"")</f>
        <v/>
      </c>
      <c r="M56" s="14" t="str">
        <f>IF(AND(NOT(ISBLANK('STB Models Tier 3'!M56)),NOT(ISBLANK(VLOOKUP($G56,'Tier 3 Allowances'!$A$2:$AB$6,6,FALSE))),'STB Models Tier 3'!M56&lt;3), 'STB Models Tier 3'!M56*$M$2,"")</f>
        <v/>
      </c>
      <c r="N56" s="14" t="str">
        <f>IF(AND(NOT(ISBLANK('STB Models Tier 3'!N56)),OR(ISBLANK('STB Models Tier 3'!O56),'STB Models Tier 3'!O56=0),NOT(ISBLANK(VLOOKUP($G56,'Tier 3 Allowances'!$A$2:$AB$6,7,FALSE))),'STB Models Tier 3'!N56&lt;2), 'STB Models Tier 3'!N56*$N$2,"")</f>
        <v/>
      </c>
      <c r="O56" s="14" t="str">
        <f>IF(AND(NOT(ISBLANK('STB Models Tier 3'!O56)),NOT(ISBLANK(VLOOKUP($G56,'Tier 3 Allowances'!$A$2:$AB$6,8,FALSE))),'STB Models Tier 3'!O56&lt;2), 'STB Models Tier 3'!O56*$O$2,"")</f>
        <v/>
      </c>
      <c r="P56" s="14" t="str">
        <f>IF(AND(NOT(ISBLANK('STB Models Tier 3'!P56)),NOT(ISBLANK(VLOOKUP($G56,'Tier 3 Allowances'!$A$2:$AB$6,9,FALSE))),'STB Models Tier 3'!P56&lt;7), 'STB Models Tier 3'!P56*$P$2,"")</f>
        <v/>
      </c>
      <c r="Q56" s="14" t="str">
        <f>IF(AND(NOT(ISBLANK('STB Models Tier 3'!Q56)),OR(ISBLANK('STB Models Tier 3'!T56),'STB Models Tier 3'!T56=0),NOT(ISBLANK(VLOOKUP($G56,'Tier 3 Allowances'!$A$2:$AB$6,10,FALSE))),'STB Models Tier 3'!Q56&lt;2), 'STB Models Tier 3'!Q56*$Q$2,"")</f>
        <v/>
      </c>
      <c r="R56" s="14" t="str">
        <f>IF(AND(NOT(ISBLANK('STB Models Tier 3'!R56)),NOT(ISBLANK(VLOOKUP($G56,'Tier 3 Allowances'!$A$2:$AB$6,11,FALSE))),'STB Models Tier 3'!R56&lt;2), 'STB Models Tier 3'!R56*$R$2,"")</f>
        <v/>
      </c>
      <c r="S56" s="14" t="str">
        <f>IF(AND(NOT(ISBLANK('STB Models Tier 3'!S56)),OR(ISBLANK('STB Models Tier 3'!T56),'STB Models Tier 3'!T56=0),NOT(ISBLANK(VLOOKUP($G56,'Tier 3 Allowances'!$A$2:$AB$6,12,FALSE))),'STB Models Tier 3'!S56&lt;2), 'STB Models Tier 3'!S56*$S$2,"")</f>
        <v/>
      </c>
      <c r="T56" s="14" t="str">
        <f>IF(AND(NOT(ISBLANK('STB Models Tier 3'!T56)),NOT(ISBLANK(VLOOKUP($G56,'Tier 3 Allowances'!$A$2:$AB$6,13,FALSE))),'STB Models Tier 3'!T56&lt;2), 'STB Models Tier 3'!T56*$T$2,"")</f>
        <v/>
      </c>
      <c r="U56" s="14" t="str">
        <f>IF(AND(NOT(ISBLANK('STB Models Tier 3'!U56)),NOT(ISBLANK(VLOOKUP($G56,'Tier 3 Allowances'!$A$2:$AB$6,14,FALSE))),'STB Models Tier 3'!U56&lt;2), 'STB Models Tier 3'!U56*$U$2,"")</f>
        <v/>
      </c>
      <c r="V56" s="14" t="str">
        <f>IF(AND(NOT(ISBLANK('STB Models Tier 3'!V56)),NOT(ISBLANK(VLOOKUP($G56,'Tier 3 Allowances'!$A$2:$AB$6,15,FALSE))),'STB Models Tier 3'!V56&lt;3), 'STB Models Tier 3'!V56*$V$2,"")</f>
        <v/>
      </c>
      <c r="W56" s="14" t="str">
        <f>IF(AND(NOT(ISBLANK('STB Models Tier 3'!W56)),NOT(ISBLANK(VLOOKUP($G56,'Tier 3 Allowances'!$A$2:$AB$6,16,FALSE))),'STB Models Tier 3'!W56&lt;2), 'STB Models Tier 3'!W56*$W$2,"")</f>
        <v/>
      </c>
      <c r="X56" s="14" t="str">
        <f>IF(AND(NOT(ISBLANK('STB Models Tier 3'!X56)),NOT(ISBLANK(VLOOKUP($G56,'Tier 3 Allowances'!$A$2:$AB$6,17,FALSE))),'STB Models Tier 3'!X56&lt;6), 'STB Models Tier 3'!X56*$X$2,"")</f>
        <v/>
      </c>
      <c r="Y56" s="14" t="str">
        <f>IF(AND(NOT(ISBLANK('STB Models Tier 3'!Y56)),NOT(ISBLANK(VLOOKUP($G56,'Tier 3 Allowances'!$A$2:$AB$6,18,FALSE))),'STB Models Tier 3'!Y56&lt;3), 'STB Models Tier 3'!Y56*$Y$2,"")</f>
        <v/>
      </c>
      <c r="Z56" s="14" t="str">
        <f>IF(AND(NOT(ISBLANK('STB Models Tier 3'!Z56)),NOT(ISBLANK(VLOOKUP($G56,'Tier 3 Allowances'!$A$2:$AB$6,19,FALSE))),'STB Models Tier 3'!Z56&lt;3), 'STB Models Tier 3'!Z56*$Z$2,"")</f>
        <v/>
      </c>
      <c r="AA56" s="14" t="str">
        <f>IF(AND(NOT(ISBLANK('STB Models Tier 3'!AA56)),NOT(ISBLANK(VLOOKUP($G56,'Tier 3 Allowances'!$A$2:$AB$6,20,FALSE))),'STB Models Tier 3'!AA56&lt;11), 'STB Models Tier 3'!AA56*$AA$2,"")</f>
        <v/>
      </c>
      <c r="AB56" s="14" t="str">
        <f>IF(AND(NOT(ISBLANK('STB Models Tier 3'!AB56)),NOT(ISBLANK(VLOOKUP($G56,'Tier 3 Allowances'!$A$2:$AB$6,21,FALSE))),'STB Models Tier 3'!AB56&lt;3), 'STB Models Tier 3'!AB56*$AB$2,"")</f>
        <v/>
      </c>
      <c r="AC56" s="14" t="str">
        <f>IF(AND(NOT(ISBLANK('STB Models Tier 3'!AC56)),NOT(ISBLANK(VLOOKUP($G56,'Tier 3 Allowances'!$A$2:$AB$6,22,FALSE))),'STB Models Tier 3'!AC56&lt;3), 'STB Models Tier 3'!AC56*$AC$2,"")</f>
        <v/>
      </c>
      <c r="AD56" s="14" t="str">
        <f>IF(AND(NOT(ISBLANK('STB Models Tier 3'!AD56)),NOT(ISBLANK(VLOOKUP($G56,'Tier 3 Allowances'!$A$2:$AB$6,23,FALSE))),'STB Models Tier 3'!AD56&lt;11), 'STB Models Tier 3'!AD56*$AD$2,"")</f>
        <v/>
      </c>
      <c r="AE56" s="14" t="str">
        <f>IF(AND(NOT(ISBLANK('STB Models Tier 3'!AE56)),NOT(ISBLANK(VLOOKUP($G56,'Tier 3 Allowances'!$A$2:$AB$6,24,FALSE))),'STB Models Tier 3'!AE56&lt;2), 'STB Models Tier 3'!AE56*$AE$2,"")</f>
        <v/>
      </c>
      <c r="AF56" s="14" t="str">
        <f>IF(AND(NOT(ISBLANK('STB Models Tier 3'!AF56)),NOT(ISBLANK(VLOOKUP($G56,'Tier 3 Allowances'!$A$2:$AB$6,25,FALSE))),'STB Models Tier 3'!AF56&lt;2,OR(ISBLANK('STB Models Tier 3'!AE56),'STB Models Tier 3'!AE56=0),OR(ISBLANK('STB Models Tier 3'!$P56),'STB Models Tier 3'!$P56=0)), 'STB Models Tier 3'!AF56*$AF$2,"")</f>
        <v/>
      </c>
      <c r="AG56" s="14" t="str">
        <f>IF(AND(NOT(ISBLANK('STB Models Tier 3'!AG56)),NOT(ISBLANK(VLOOKUP($G56,'Tier 3 Allowances'!$A$2:$AB$6,26,FALSE))),'STB Models Tier 3'!AG56&lt;2), 'STB Models Tier 3'!AG56*$AG$2,"")</f>
        <v/>
      </c>
      <c r="AH56" s="14" t="str">
        <f>IF(AND(NOT(ISBLANK('STB Models Tier 3'!AH56)),NOT(ISBLANK(VLOOKUP($G56,'Tier 3 Allowances'!$A$2:$AB$6,27,FALSE))),'STB Models Tier 3'!AH56&lt;2), 'STB Models Tier 3'!AH56*$AH$2,"")</f>
        <v/>
      </c>
      <c r="AI56" s="14" t="str">
        <f>IF(AND(NOT(ISBLANK('STB Models Tier 3'!AI56)),NOT(ISBLANK(VLOOKUP($G56,'Tier 3 Allowances'!$A$2:$AB$6,28,FALSE))),'STB Models Tier 3'!AI56&lt;2), 'STB Models Tier 3'!AI56*$AI$2,"")</f>
        <v/>
      </c>
      <c r="AJ56" s="56" t="str">
        <f>IF(ISBLANK('STB Models Tier 3'!AJ56),"",'STB Models Tier 3'!AJ56)</f>
        <v/>
      </c>
      <c r="AK56" s="15" t="str">
        <f>IF(ISBLANK('STB Models Tier 3'!AK56),"",'STB Models Tier 3'!AK56)</f>
        <v/>
      </c>
      <c r="AL56" s="15" t="str">
        <f>IF(ISBLANK('STB Models Tier 3'!AL56),"",'STB Models Tier 3'!AL56)</f>
        <v/>
      </c>
      <c r="AM56" s="15" t="str">
        <f>IF(ISBLANK('STB Models Tier 3'!AM56),"",'STB Models Tier 3'!AM56)</f>
        <v/>
      </c>
      <c r="AN56" s="15" t="str">
        <f>IF(ISBLANK('STB Models Tier 3'!AN56),"",'STB Models Tier 3'!AN56)</f>
        <v/>
      </c>
      <c r="AO56" s="15" t="str">
        <f>IF(ISBLANK('STB Models Tier 3'!AO56),"",'STB Models Tier 3'!AO56)</f>
        <v/>
      </c>
      <c r="AP56" s="15" t="str">
        <f>IF(ISBLANK('STB Models Tier 3'!G56),"",IF(ISBLANK('STB Models Tier 3'!H56), 14, 7-(4-$H56)/2))</f>
        <v/>
      </c>
      <c r="AQ56" s="15" t="str">
        <f>IF(ISBLANK('STB Models Tier 3'!G56),"",IF(ISBLANK('STB Models Tier 3'!I56),10,(10-I56)))</f>
        <v/>
      </c>
      <c r="AR56" s="15" t="str">
        <f>IF(ISBLANK('STB Models Tier 3'!G56),"",IF(ISBLANK('STB Models Tier 3'!H56),0,7+(4-H56)/2))</f>
        <v/>
      </c>
      <c r="AS56" s="15" t="str">
        <f>IF(ISBLANK('STB Models Tier 3'!G56),"",'STB Models Tier 3'!I56)</f>
        <v/>
      </c>
      <c r="AT56" s="15" t="str">
        <f>IF(ISBLANK('STB Models Tier 3'!G56),"",(IF(OR(AND(NOT(ISBLANK('STB Models Tier 3'!H56)),ISBLANK('STB Models Tier 3'!AM56)),AND(NOT(ISBLANK('STB Models Tier 3'!I56)),ISBLANK('STB Models Tier 3'!AN56)),ISBLANK('STB Models Tier 3'!AL56)),"Incomplete",0.365*('STB Models Tier 3'!AK56*AP56+'STB Models Tier 3'!AL56*AQ56+'STB Models Tier 3'!AM56*AR56+'STB Models Tier 3'!AN56*AS56))))</f>
        <v/>
      </c>
      <c r="AU56" s="14" t="str">
        <f>IF(ISBLANK('STB Models Tier 3'!G56),"",VLOOKUP(G56,'Tier 3 Allowances'!$A$2:$B$6,2,FALSE)+SUM($J56:$AI56))</f>
        <v/>
      </c>
      <c r="AV56" s="56" t="str">
        <f>IF(ISBLANK('STB Models Tier 3'!G56),"",AU56+'STB Models Tier 3'!AJ56)</f>
        <v/>
      </c>
      <c r="AW56" s="56" t="str">
        <f>IF(ISBLANK('STB Models Tier 3'!AO56),"",IF('STB Models Tier 3'!AO56&gt;'Tier 3 Calculations'!AV56,"No","Yes"))</f>
        <v/>
      </c>
      <c r="AX56" s="79" t="str">
        <f>IF(ISBLANK('STB Models Tier 3'!AT56),"",'STB Models Tier 3'!AT56)</f>
        <v/>
      </c>
    </row>
    <row r="57" spans="1:50" ht="16" x14ac:dyDescent="0.2">
      <c r="A57" s="56" t="str">
        <f>IF(ISBLANK('STB Models Tier 3'!A57),"",'STB Models Tier 3'!A57)</f>
        <v/>
      </c>
      <c r="B57" s="14" t="str">
        <f>IF(ISBLANK('STB Models Tier 3'!B57),"",'STB Models Tier 3'!B57)</f>
        <v/>
      </c>
      <c r="C57" s="14" t="str">
        <f>IF(ISBLANK('STB Models Tier 3'!C57),"",'STB Models Tier 3'!C57)</f>
        <v/>
      </c>
      <c r="D57" s="14" t="str">
        <f>IF(ISBLANK('STB Models Tier 3'!D57),"",'STB Models Tier 3'!D57)</f>
        <v/>
      </c>
      <c r="E57" s="14" t="str">
        <f>IF(ISBLANK('STB Models Tier 3'!E57),"",'STB Models Tier 3'!E57)</f>
        <v/>
      </c>
      <c r="F57" s="14" t="str">
        <f>IF(ISBLANK('STB Models Tier 3'!F57),"",'STB Models Tier 3'!F57)</f>
        <v/>
      </c>
      <c r="G57" s="14" t="str">
        <f>IF(ISBLANK('STB Models Tier 3'!G57),"",'STB Models Tier 3'!G57)</f>
        <v/>
      </c>
      <c r="H57" s="14" t="str">
        <f>IF(ISBLANK('STB Models Tier 3'!H57),"",'STB Models Tier 3'!H57)</f>
        <v/>
      </c>
      <c r="I57" s="14" t="str">
        <f>IF(ISBLANK('STB Models Tier 3'!I57),"",'STB Models Tier 3'!I57)</f>
        <v/>
      </c>
      <c r="J57" s="14" t="str">
        <f>IF(AND(NOT(ISBLANK('STB Models Tier 3'!J57)),NOT(ISBLANK(VLOOKUP($G57,'Tier 3 Allowances'!$A$2:$AB$6,3,FALSE))),'STB Models Tier 3'!J57&lt;2), 'STB Models Tier 3'!J57*$J$2,"")</f>
        <v/>
      </c>
      <c r="K57" s="14" t="str">
        <f>IF(AND(NOT(ISBLANK('STB Models Tier 3'!K57)),NOT(ISBLANK(VLOOKUP($G57,'Tier 3 Allowances'!$A$2:$AB$6,4,FALSE))),'STB Models Tier 3'!K57&lt;3), 'STB Models Tier 3'!K57*$K$2,"")</f>
        <v/>
      </c>
      <c r="L57" s="14" t="str">
        <f>IF(AND(NOT(ISBLANK('STB Models Tier 3'!L57)),NOT(ISBLANK(VLOOKUP($G57,'Tier 3 Allowances'!$A$2:$AB$6,5,FALSE))),'STB Models Tier 3'!L57&lt;2), 'STB Models Tier 3'!L57*$L$2,"")</f>
        <v/>
      </c>
      <c r="M57" s="14" t="str">
        <f>IF(AND(NOT(ISBLANK('STB Models Tier 3'!M57)),NOT(ISBLANK(VLOOKUP($G57,'Tier 3 Allowances'!$A$2:$AB$6,6,FALSE))),'STB Models Tier 3'!M57&lt;3), 'STB Models Tier 3'!M57*$M$2,"")</f>
        <v/>
      </c>
      <c r="N57" s="14" t="str">
        <f>IF(AND(NOT(ISBLANK('STB Models Tier 3'!N57)),OR(ISBLANK('STB Models Tier 3'!O57),'STB Models Tier 3'!O57=0),NOT(ISBLANK(VLOOKUP($G57,'Tier 3 Allowances'!$A$2:$AB$6,7,FALSE))),'STB Models Tier 3'!N57&lt;2), 'STB Models Tier 3'!N57*$N$2,"")</f>
        <v/>
      </c>
      <c r="O57" s="14" t="str">
        <f>IF(AND(NOT(ISBLANK('STB Models Tier 3'!O57)),NOT(ISBLANK(VLOOKUP($G57,'Tier 3 Allowances'!$A$2:$AB$6,8,FALSE))),'STB Models Tier 3'!O57&lt;2), 'STB Models Tier 3'!O57*$O$2,"")</f>
        <v/>
      </c>
      <c r="P57" s="14" t="str">
        <f>IF(AND(NOT(ISBLANK('STB Models Tier 3'!P57)),NOT(ISBLANK(VLOOKUP($G57,'Tier 3 Allowances'!$A$2:$AB$6,9,FALSE))),'STB Models Tier 3'!P57&lt;7), 'STB Models Tier 3'!P57*$P$2,"")</f>
        <v/>
      </c>
      <c r="Q57" s="14" t="str">
        <f>IF(AND(NOT(ISBLANK('STB Models Tier 3'!Q57)),OR(ISBLANK('STB Models Tier 3'!T57),'STB Models Tier 3'!T57=0),NOT(ISBLANK(VLOOKUP($G57,'Tier 3 Allowances'!$A$2:$AB$6,10,FALSE))),'STB Models Tier 3'!Q57&lt;2), 'STB Models Tier 3'!Q57*$Q$2,"")</f>
        <v/>
      </c>
      <c r="R57" s="14" t="str">
        <f>IF(AND(NOT(ISBLANK('STB Models Tier 3'!R57)),NOT(ISBLANK(VLOOKUP($G57,'Tier 3 Allowances'!$A$2:$AB$6,11,FALSE))),'STB Models Tier 3'!R57&lt;2), 'STB Models Tier 3'!R57*$R$2,"")</f>
        <v/>
      </c>
      <c r="S57" s="14" t="str">
        <f>IF(AND(NOT(ISBLANK('STB Models Tier 3'!S57)),OR(ISBLANK('STB Models Tier 3'!T57),'STB Models Tier 3'!T57=0),NOT(ISBLANK(VLOOKUP($G57,'Tier 3 Allowances'!$A$2:$AB$6,12,FALSE))),'STB Models Tier 3'!S57&lt;2), 'STB Models Tier 3'!S57*$S$2,"")</f>
        <v/>
      </c>
      <c r="T57" s="14" t="str">
        <f>IF(AND(NOT(ISBLANK('STB Models Tier 3'!T57)),NOT(ISBLANK(VLOOKUP($G57,'Tier 3 Allowances'!$A$2:$AB$6,13,FALSE))),'STB Models Tier 3'!T57&lt;2), 'STB Models Tier 3'!T57*$T$2,"")</f>
        <v/>
      </c>
      <c r="U57" s="14" t="str">
        <f>IF(AND(NOT(ISBLANK('STB Models Tier 3'!U57)),NOT(ISBLANK(VLOOKUP($G57,'Tier 3 Allowances'!$A$2:$AB$6,14,FALSE))),'STB Models Tier 3'!U57&lt;2), 'STB Models Tier 3'!U57*$U$2,"")</f>
        <v/>
      </c>
      <c r="V57" s="14" t="str">
        <f>IF(AND(NOT(ISBLANK('STB Models Tier 3'!V57)),NOT(ISBLANK(VLOOKUP($G57,'Tier 3 Allowances'!$A$2:$AB$6,15,FALSE))),'STB Models Tier 3'!V57&lt;3), 'STB Models Tier 3'!V57*$V$2,"")</f>
        <v/>
      </c>
      <c r="W57" s="14" t="str">
        <f>IF(AND(NOT(ISBLANK('STB Models Tier 3'!W57)),NOT(ISBLANK(VLOOKUP($G57,'Tier 3 Allowances'!$A$2:$AB$6,16,FALSE))),'STB Models Tier 3'!W57&lt;2), 'STB Models Tier 3'!W57*$W$2,"")</f>
        <v/>
      </c>
      <c r="X57" s="14" t="str">
        <f>IF(AND(NOT(ISBLANK('STB Models Tier 3'!X57)),NOT(ISBLANK(VLOOKUP($G57,'Tier 3 Allowances'!$A$2:$AB$6,17,FALSE))),'STB Models Tier 3'!X57&lt;6), 'STB Models Tier 3'!X57*$X$2,"")</f>
        <v/>
      </c>
      <c r="Y57" s="14" t="str">
        <f>IF(AND(NOT(ISBLANK('STB Models Tier 3'!Y57)),NOT(ISBLANK(VLOOKUP($G57,'Tier 3 Allowances'!$A$2:$AB$6,18,FALSE))),'STB Models Tier 3'!Y57&lt;3), 'STB Models Tier 3'!Y57*$Y$2,"")</f>
        <v/>
      </c>
      <c r="Z57" s="14" t="str">
        <f>IF(AND(NOT(ISBLANK('STB Models Tier 3'!Z57)),NOT(ISBLANK(VLOOKUP($G57,'Tier 3 Allowances'!$A$2:$AB$6,19,FALSE))),'STB Models Tier 3'!Z57&lt;3), 'STB Models Tier 3'!Z57*$Z$2,"")</f>
        <v/>
      </c>
      <c r="AA57" s="14" t="str">
        <f>IF(AND(NOT(ISBLANK('STB Models Tier 3'!AA57)),NOT(ISBLANK(VLOOKUP($G57,'Tier 3 Allowances'!$A$2:$AB$6,20,FALSE))),'STB Models Tier 3'!AA57&lt;11), 'STB Models Tier 3'!AA57*$AA$2,"")</f>
        <v/>
      </c>
      <c r="AB57" s="14" t="str">
        <f>IF(AND(NOT(ISBLANK('STB Models Tier 3'!AB57)),NOT(ISBLANK(VLOOKUP($G57,'Tier 3 Allowances'!$A$2:$AB$6,21,FALSE))),'STB Models Tier 3'!AB57&lt;3), 'STB Models Tier 3'!AB57*$AB$2,"")</f>
        <v/>
      </c>
      <c r="AC57" s="14" t="str">
        <f>IF(AND(NOT(ISBLANK('STB Models Tier 3'!AC57)),NOT(ISBLANK(VLOOKUP($G57,'Tier 3 Allowances'!$A$2:$AB$6,22,FALSE))),'STB Models Tier 3'!AC57&lt;3), 'STB Models Tier 3'!AC57*$AC$2,"")</f>
        <v/>
      </c>
      <c r="AD57" s="14" t="str">
        <f>IF(AND(NOT(ISBLANK('STB Models Tier 3'!AD57)),NOT(ISBLANK(VLOOKUP($G57,'Tier 3 Allowances'!$A$2:$AB$6,23,FALSE))),'STB Models Tier 3'!AD57&lt;11), 'STB Models Tier 3'!AD57*$AD$2,"")</f>
        <v/>
      </c>
      <c r="AE57" s="14" t="str">
        <f>IF(AND(NOT(ISBLANK('STB Models Tier 3'!AE57)),NOT(ISBLANK(VLOOKUP($G57,'Tier 3 Allowances'!$A$2:$AB$6,24,FALSE))),'STB Models Tier 3'!AE57&lt;2), 'STB Models Tier 3'!AE57*$AE$2,"")</f>
        <v/>
      </c>
      <c r="AF57" s="14" t="str">
        <f>IF(AND(NOT(ISBLANK('STB Models Tier 3'!AF57)),NOT(ISBLANK(VLOOKUP($G57,'Tier 3 Allowances'!$A$2:$AB$6,25,FALSE))),'STB Models Tier 3'!AF57&lt;2,OR(ISBLANK('STB Models Tier 3'!AE57),'STB Models Tier 3'!AE57=0),OR(ISBLANK('STB Models Tier 3'!$P57),'STB Models Tier 3'!$P57=0)), 'STB Models Tier 3'!AF57*$AF$2,"")</f>
        <v/>
      </c>
      <c r="AG57" s="14" t="str">
        <f>IF(AND(NOT(ISBLANK('STB Models Tier 3'!AG57)),NOT(ISBLANK(VLOOKUP($G57,'Tier 3 Allowances'!$A$2:$AB$6,26,FALSE))),'STB Models Tier 3'!AG57&lt;2), 'STB Models Tier 3'!AG57*$AG$2,"")</f>
        <v/>
      </c>
      <c r="AH57" s="14" t="str">
        <f>IF(AND(NOT(ISBLANK('STB Models Tier 3'!AH57)),NOT(ISBLANK(VLOOKUP($G57,'Tier 3 Allowances'!$A$2:$AB$6,27,FALSE))),'STB Models Tier 3'!AH57&lt;2), 'STB Models Tier 3'!AH57*$AH$2,"")</f>
        <v/>
      </c>
      <c r="AI57" s="14" t="str">
        <f>IF(AND(NOT(ISBLANK('STB Models Tier 3'!AI57)),NOT(ISBLANK(VLOOKUP($G57,'Tier 3 Allowances'!$A$2:$AB$6,28,FALSE))),'STB Models Tier 3'!AI57&lt;2), 'STB Models Tier 3'!AI57*$AI$2,"")</f>
        <v/>
      </c>
      <c r="AJ57" s="56" t="str">
        <f>IF(ISBLANK('STB Models Tier 3'!AJ57),"",'STB Models Tier 3'!AJ57)</f>
        <v/>
      </c>
      <c r="AK57" s="15" t="str">
        <f>IF(ISBLANK('STB Models Tier 3'!AK57),"",'STB Models Tier 3'!AK57)</f>
        <v/>
      </c>
      <c r="AL57" s="15" t="str">
        <f>IF(ISBLANK('STB Models Tier 3'!AL57),"",'STB Models Tier 3'!AL57)</f>
        <v/>
      </c>
      <c r="AM57" s="15" t="str">
        <f>IF(ISBLANK('STB Models Tier 3'!AM57),"",'STB Models Tier 3'!AM57)</f>
        <v/>
      </c>
      <c r="AN57" s="15" t="str">
        <f>IF(ISBLANK('STB Models Tier 3'!AN57),"",'STB Models Tier 3'!AN57)</f>
        <v/>
      </c>
      <c r="AO57" s="15" t="str">
        <f>IF(ISBLANK('STB Models Tier 3'!AO57),"",'STB Models Tier 3'!AO57)</f>
        <v/>
      </c>
      <c r="AP57" s="15" t="str">
        <f>IF(ISBLANK('STB Models Tier 3'!G57),"",IF(ISBLANK('STB Models Tier 3'!H57), 14, 7-(4-$H57)/2))</f>
        <v/>
      </c>
      <c r="AQ57" s="15" t="str">
        <f>IF(ISBLANK('STB Models Tier 3'!G57),"",IF(ISBLANK('STB Models Tier 3'!I57),10,(10-I57)))</f>
        <v/>
      </c>
      <c r="AR57" s="15" t="str">
        <f>IF(ISBLANK('STB Models Tier 3'!G57),"",IF(ISBLANK('STB Models Tier 3'!H57),0,7+(4-H57)/2))</f>
        <v/>
      </c>
      <c r="AS57" s="15" t="str">
        <f>IF(ISBLANK('STB Models Tier 3'!G57),"",'STB Models Tier 3'!I57)</f>
        <v/>
      </c>
      <c r="AT57" s="15" t="str">
        <f>IF(ISBLANK('STB Models Tier 3'!G57),"",(IF(OR(AND(NOT(ISBLANK('STB Models Tier 3'!H57)),ISBLANK('STB Models Tier 3'!AM57)),AND(NOT(ISBLANK('STB Models Tier 3'!I57)),ISBLANK('STB Models Tier 3'!AN57)),ISBLANK('STB Models Tier 3'!AL57)),"Incomplete",0.365*('STB Models Tier 3'!AK57*AP57+'STB Models Tier 3'!AL57*AQ57+'STB Models Tier 3'!AM57*AR57+'STB Models Tier 3'!AN57*AS57))))</f>
        <v/>
      </c>
      <c r="AU57" s="14" t="str">
        <f>IF(ISBLANK('STB Models Tier 3'!G57),"",VLOOKUP(G57,'Tier 3 Allowances'!$A$2:$B$6,2,FALSE)+SUM($J57:$AI57))</f>
        <v/>
      </c>
      <c r="AV57" s="56" t="str">
        <f>IF(ISBLANK('STB Models Tier 3'!G57),"",AU57+'STB Models Tier 3'!AJ57)</f>
        <v/>
      </c>
      <c r="AW57" s="56" t="str">
        <f>IF(ISBLANK('STB Models Tier 3'!AO57),"",IF('STB Models Tier 3'!AO57&gt;'Tier 3 Calculations'!AV57,"No","Yes"))</f>
        <v/>
      </c>
      <c r="AX57" s="79" t="str">
        <f>IF(ISBLANK('STB Models Tier 3'!AT57),"",'STB Models Tier 3'!AT57)</f>
        <v/>
      </c>
    </row>
    <row r="58" spans="1:50" ht="16" x14ac:dyDescent="0.2">
      <c r="A58" s="56" t="str">
        <f>IF(ISBLANK('STB Models Tier 3'!A58),"",'STB Models Tier 3'!A58)</f>
        <v/>
      </c>
      <c r="B58" s="14" t="str">
        <f>IF(ISBLANK('STB Models Tier 3'!B58),"",'STB Models Tier 3'!B58)</f>
        <v/>
      </c>
      <c r="C58" s="14" t="str">
        <f>IF(ISBLANK('STB Models Tier 3'!C58),"",'STB Models Tier 3'!C58)</f>
        <v/>
      </c>
      <c r="D58" s="14" t="str">
        <f>IF(ISBLANK('STB Models Tier 3'!D58),"",'STB Models Tier 3'!D58)</f>
        <v/>
      </c>
      <c r="E58" s="14" t="str">
        <f>IF(ISBLANK('STB Models Tier 3'!E58),"",'STB Models Tier 3'!E58)</f>
        <v/>
      </c>
      <c r="F58" s="14" t="str">
        <f>IF(ISBLANK('STB Models Tier 3'!F58),"",'STB Models Tier 3'!F58)</f>
        <v/>
      </c>
      <c r="G58" s="14" t="str">
        <f>IF(ISBLANK('STB Models Tier 3'!G58),"",'STB Models Tier 3'!G58)</f>
        <v/>
      </c>
      <c r="H58" s="14" t="str">
        <f>IF(ISBLANK('STB Models Tier 3'!H58),"",'STB Models Tier 3'!H58)</f>
        <v/>
      </c>
      <c r="I58" s="14" t="str">
        <f>IF(ISBLANK('STB Models Tier 3'!I58),"",'STB Models Tier 3'!I58)</f>
        <v/>
      </c>
      <c r="J58" s="14" t="str">
        <f>IF(AND(NOT(ISBLANK('STB Models Tier 3'!J58)),NOT(ISBLANK(VLOOKUP($G58,'Tier 3 Allowances'!$A$2:$AB$6,3,FALSE))),'STB Models Tier 3'!J58&lt;2), 'STB Models Tier 3'!J58*$J$2,"")</f>
        <v/>
      </c>
      <c r="K58" s="14" t="str">
        <f>IF(AND(NOT(ISBLANK('STB Models Tier 3'!K58)),NOT(ISBLANK(VLOOKUP($G58,'Tier 3 Allowances'!$A$2:$AB$6,4,FALSE))),'STB Models Tier 3'!K58&lt;3), 'STB Models Tier 3'!K58*$K$2,"")</f>
        <v/>
      </c>
      <c r="L58" s="14" t="str">
        <f>IF(AND(NOT(ISBLANK('STB Models Tier 3'!L58)),NOT(ISBLANK(VLOOKUP($G58,'Tier 3 Allowances'!$A$2:$AB$6,5,FALSE))),'STB Models Tier 3'!L58&lt;2), 'STB Models Tier 3'!L58*$L$2,"")</f>
        <v/>
      </c>
      <c r="M58" s="14" t="str">
        <f>IF(AND(NOT(ISBLANK('STB Models Tier 3'!M58)),NOT(ISBLANK(VLOOKUP($G58,'Tier 3 Allowances'!$A$2:$AB$6,6,FALSE))),'STB Models Tier 3'!M58&lt;3), 'STB Models Tier 3'!M58*$M$2,"")</f>
        <v/>
      </c>
      <c r="N58" s="14" t="str">
        <f>IF(AND(NOT(ISBLANK('STB Models Tier 3'!N58)),OR(ISBLANK('STB Models Tier 3'!O58),'STB Models Tier 3'!O58=0),NOT(ISBLANK(VLOOKUP($G58,'Tier 3 Allowances'!$A$2:$AB$6,7,FALSE))),'STB Models Tier 3'!N58&lt;2), 'STB Models Tier 3'!N58*$N$2,"")</f>
        <v/>
      </c>
      <c r="O58" s="14" t="str">
        <f>IF(AND(NOT(ISBLANK('STB Models Tier 3'!O58)),NOT(ISBLANK(VLOOKUP($G58,'Tier 3 Allowances'!$A$2:$AB$6,8,FALSE))),'STB Models Tier 3'!O58&lt;2), 'STB Models Tier 3'!O58*$O$2,"")</f>
        <v/>
      </c>
      <c r="P58" s="14" t="str">
        <f>IF(AND(NOT(ISBLANK('STB Models Tier 3'!P58)),NOT(ISBLANK(VLOOKUP($G58,'Tier 3 Allowances'!$A$2:$AB$6,9,FALSE))),'STB Models Tier 3'!P58&lt;7), 'STB Models Tier 3'!P58*$P$2,"")</f>
        <v/>
      </c>
      <c r="Q58" s="14" t="str">
        <f>IF(AND(NOT(ISBLANK('STB Models Tier 3'!Q58)),OR(ISBLANK('STB Models Tier 3'!T58),'STB Models Tier 3'!T58=0),NOT(ISBLANK(VLOOKUP($G58,'Tier 3 Allowances'!$A$2:$AB$6,10,FALSE))),'STB Models Tier 3'!Q58&lt;2), 'STB Models Tier 3'!Q58*$Q$2,"")</f>
        <v/>
      </c>
      <c r="R58" s="14" t="str">
        <f>IF(AND(NOT(ISBLANK('STB Models Tier 3'!R58)),NOT(ISBLANK(VLOOKUP($G58,'Tier 3 Allowances'!$A$2:$AB$6,11,FALSE))),'STB Models Tier 3'!R58&lt;2), 'STB Models Tier 3'!R58*$R$2,"")</f>
        <v/>
      </c>
      <c r="S58" s="14" t="str">
        <f>IF(AND(NOT(ISBLANK('STB Models Tier 3'!S58)),OR(ISBLANK('STB Models Tier 3'!T58),'STB Models Tier 3'!T58=0),NOT(ISBLANK(VLOOKUP($G58,'Tier 3 Allowances'!$A$2:$AB$6,12,FALSE))),'STB Models Tier 3'!S58&lt;2), 'STB Models Tier 3'!S58*$S$2,"")</f>
        <v/>
      </c>
      <c r="T58" s="14" t="str">
        <f>IF(AND(NOT(ISBLANK('STB Models Tier 3'!T58)),NOT(ISBLANK(VLOOKUP($G58,'Tier 3 Allowances'!$A$2:$AB$6,13,FALSE))),'STB Models Tier 3'!T58&lt;2), 'STB Models Tier 3'!T58*$T$2,"")</f>
        <v/>
      </c>
      <c r="U58" s="14" t="str">
        <f>IF(AND(NOT(ISBLANK('STB Models Tier 3'!U58)),NOT(ISBLANK(VLOOKUP($G58,'Tier 3 Allowances'!$A$2:$AB$6,14,FALSE))),'STB Models Tier 3'!U58&lt;2), 'STB Models Tier 3'!U58*$U$2,"")</f>
        <v/>
      </c>
      <c r="V58" s="14" t="str">
        <f>IF(AND(NOT(ISBLANK('STB Models Tier 3'!V58)),NOT(ISBLANK(VLOOKUP($G58,'Tier 3 Allowances'!$A$2:$AB$6,15,FALSE))),'STB Models Tier 3'!V58&lt;3), 'STB Models Tier 3'!V58*$V$2,"")</f>
        <v/>
      </c>
      <c r="W58" s="14" t="str">
        <f>IF(AND(NOT(ISBLANK('STB Models Tier 3'!W58)),NOT(ISBLANK(VLOOKUP($G58,'Tier 3 Allowances'!$A$2:$AB$6,16,FALSE))),'STB Models Tier 3'!W58&lt;2), 'STB Models Tier 3'!W58*$W$2,"")</f>
        <v/>
      </c>
      <c r="X58" s="14" t="str">
        <f>IF(AND(NOT(ISBLANK('STB Models Tier 3'!X58)),NOT(ISBLANK(VLOOKUP($G58,'Tier 3 Allowances'!$A$2:$AB$6,17,FALSE))),'STB Models Tier 3'!X58&lt;6), 'STB Models Tier 3'!X58*$X$2,"")</f>
        <v/>
      </c>
      <c r="Y58" s="14" t="str">
        <f>IF(AND(NOT(ISBLANK('STB Models Tier 3'!Y58)),NOT(ISBLANK(VLOOKUP($G58,'Tier 3 Allowances'!$A$2:$AB$6,18,FALSE))),'STB Models Tier 3'!Y58&lt;3), 'STB Models Tier 3'!Y58*$Y$2,"")</f>
        <v/>
      </c>
      <c r="Z58" s="14" t="str">
        <f>IF(AND(NOT(ISBLANK('STB Models Tier 3'!Z58)),NOT(ISBLANK(VLOOKUP($G58,'Tier 3 Allowances'!$A$2:$AB$6,19,FALSE))),'STB Models Tier 3'!Z58&lt;3), 'STB Models Tier 3'!Z58*$Z$2,"")</f>
        <v/>
      </c>
      <c r="AA58" s="14" t="str">
        <f>IF(AND(NOT(ISBLANK('STB Models Tier 3'!AA58)),NOT(ISBLANK(VLOOKUP($G58,'Tier 3 Allowances'!$A$2:$AB$6,20,FALSE))),'STB Models Tier 3'!AA58&lt;11), 'STB Models Tier 3'!AA58*$AA$2,"")</f>
        <v/>
      </c>
      <c r="AB58" s="14" t="str">
        <f>IF(AND(NOT(ISBLANK('STB Models Tier 3'!AB58)),NOT(ISBLANK(VLOOKUP($G58,'Tier 3 Allowances'!$A$2:$AB$6,21,FALSE))),'STB Models Tier 3'!AB58&lt;3), 'STB Models Tier 3'!AB58*$AB$2,"")</f>
        <v/>
      </c>
      <c r="AC58" s="14" t="str">
        <f>IF(AND(NOT(ISBLANK('STB Models Tier 3'!AC58)),NOT(ISBLANK(VLOOKUP($G58,'Tier 3 Allowances'!$A$2:$AB$6,22,FALSE))),'STB Models Tier 3'!AC58&lt;3), 'STB Models Tier 3'!AC58*$AC$2,"")</f>
        <v/>
      </c>
      <c r="AD58" s="14" t="str">
        <f>IF(AND(NOT(ISBLANK('STB Models Tier 3'!AD58)),NOT(ISBLANK(VLOOKUP($G58,'Tier 3 Allowances'!$A$2:$AB$6,23,FALSE))),'STB Models Tier 3'!AD58&lt;11), 'STB Models Tier 3'!AD58*$AD$2,"")</f>
        <v/>
      </c>
      <c r="AE58" s="14" t="str">
        <f>IF(AND(NOT(ISBLANK('STB Models Tier 3'!AE58)),NOT(ISBLANK(VLOOKUP($G58,'Tier 3 Allowances'!$A$2:$AB$6,24,FALSE))),'STB Models Tier 3'!AE58&lt;2), 'STB Models Tier 3'!AE58*$AE$2,"")</f>
        <v/>
      </c>
      <c r="AF58" s="14" t="str">
        <f>IF(AND(NOT(ISBLANK('STB Models Tier 3'!AF58)),NOT(ISBLANK(VLOOKUP($G58,'Tier 3 Allowances'!$A$2:$AB$6,25,FALSE))),'STB Models Tier 3'!AF58&lt;2,OR(ISBLANK('STB Models Tier 3'!AE58),'STB Models Tier 3'!AE58=0),OR(ISBLANK('STB Models Tier 3'!$P58),'STB Models Tier 3'!$P58=0)), 'STB Models Tier 3'!AF58*$AF$2,"")</f>
        <v/>
      </c>
      <c r="AG58" s="14" t="str">
        <f>IF(AND(NOT(ISBLANK('STB Models Tier 3'!AG58)),NOT(ISBLANK(VLOOKUP($G58,'Tier 3 Allowances'!$A$2:$AB$6,26,FALSE))),'STB Models Tier 3'!AG58&lt;2), 'STB Models Tier 3'!AG58*$AG$2,"")</f>
        <v/>
      </c>
      <c r="AH58" s="14" t="str">
        <f>IF(AND(NOT(ISBLANK('STB Models Tier 3'!AH58)),NOT(ISBLANK(VLOOKUP($G58,'Tier 3 Allowances'!$A$2:$AB$6,27,FALSE))),'STB Models Tier 3'!AH58&lt;2), 'STB Models Tier 3'!AH58*$AH$2,"")</f>
        <v/>
      </c>
      <c r="AI58" s="14" t="str">
        <f>IF(AND(NOT(ISBLANK('STB Models Tier 3'!AI58)),NOT(ISBLANK(VLOOKUP($G58,'Tier 3 Allowances'!$A$2:$AB$6,28,FALSE))),'STB Models Tier 3'!AI58&lt;2), 'STB Models Tier 3'!AI58*$AI$2,"")</f>
        <v/>
      </c>
      <c r="AJ58" s="56" t="str">
        <f>IF(ISBLANK('STB Models Tier 3'!AJ58),"",'STB Models Tier 3'!AJ58)</f>
        <v/>
      </c>
      <c r="AK58" s="15" t="str">
        <f>IF(ISBLANK('STB Models Tier 3'!AK58),"",'STB Models Tier 3'!AK58)</f>
        <v/>
      </c>
      <c r="AL58" s="15" t="str">
        <f>IF(ISBLANK('STB Models Tier 3'!AL58),"",'STB Models Tier 3'!AL58)</f>
        <v/>
      </c>
      <c r="AM58" s="15" t="str">
        <f>IF(ISBLANK('STB Models Tier 3'!AM58),"",'STB Models Tier 3'!AM58)</f>
        <v/>
      </c>
      <c r="AN58" s="15" t="str">
        <f>IF(ISBLANK('STB Models Tier 3'!AN58),"",'STB Models Tier 3'!AN58)</f>
        <v/>
      </c>
      <c r="AO58" s="15" t="str">
        <f>IF(ISBLANK('STB Models Tier 3'!AO58),"",'STB Models Tier 3'!AO58)</f>
        <v/>
      </c>
      <c r="AP58" s="15" t="str">
        <f>IF(ISBLANK('STB Models Tier 3'!G58),"",IF(ISBLANK('STB Models Tier 3'!H58), 14, 7-(4-$H58)/2))</f>
        <v/>
      </c>
      <c r="AQ58" s="15" t="str">
        <f>IF(ISBLANK('STB Models Tier 3'!G58),"",IF(ISBLANK('STB Models Tier 3'!I58),10,(10-I58)))</f>
        <v/>
      </c>
      <c r="AR58" s="15" t="str">
        <f>IF(ISBLANK('STB Models Tier 3'!G58),"",IF(ISBLANK('STB Models Tier 3'!H58),0,7+(4-H58)/2))</f>
        <v/>
      </c>
      <c r="AS58" s="15" t="str">
        <f>IF(ISBLANK('STB Models Tier 3'!G58),"",'STB Models Tier 3'!I58)</f>
        <v/>
      </c>
      <c r="AT58" s="15" t="str">
        <f>IF(ISBLANK('STB Models Tier 3'!G58),"",(IF(OR(AND(NOT(ISBLANK('STB Models Tier 3'!H58)),ISBLANK('STB Models Tier 3'!AM58)),AND(NOT(ISBLANK('STB Models Tier 3'!I58)),ISBLANK('STB Models Tier 3'!AN58)),ISBLANK('STB Models Tier 3'!AL58)),"Incomplete",0.365*('STB Models Tier 3'!AK58*AP58+'STB Models Tier 3'!AL58*AQ58+'STB Models Tier 3'!AM58*AR58+'STB Models Tier 3'!AN58*AS58))))</f>
        <v/>
      </c>
      <c r="AU58" s="14" t="str">
        <f>IF(ISBLANK('STB Models Tier 3'!G58),"",VLOOKUP(G58,'Tier 3 Allowances'!$A$2:$B$6,2,FALSE)+SUM($J58:$AI58))</f>
        <v/>
      </c>
      <c r="AV58" s="56" t="str">
        <f>IF(ISBLANK('STB Models Tier 3'!G58),"",AU58+'STB Models Tier 3'!AJ58)</f>
        <v/>
      </c>
      <c r="AW58" s="56" t="str">
        <f>IF(ISBLANK('STB Models Tier 3'!AO58),"",IF('STB Models Tier 3'!AO58&gt;'Tier 3 Calculations'!AV58,"No","Yes"))</f>
        <v/>
      </c>
      <c r="AX58" s="79" t="str">
        <f>IF(ISBLANK('STB Models Tier 3'!AT58),"",'STB Models Tier 3'!AT58)</f>
        <v/>
      </c>
    </row>
    <row r="59" spans="1:50" ht="16" x14ac:dyDescent="0.2">
      <c r="A59" s="56" t="str">
        <f>IF(ISBLANK('STB Models Tier 3'!A59),"",'STB Models Tier 3'!A59)</f>
        <v/>
      </c>
      <c r="B59" s="14" t="str">
        <f>IF(ISBLANK('STB Models Tier 3'!B59),"",'STB Models Tier 3'!B59)</f>
        <v/>
      </c>
      <c r="C59" s="14" t="str">
        <f>IF(ISBLANK('STB Models Tier 3'!C59),"",'STB Models Tier 3'!C59)</f>
        <v/>
      </c>
      <c r="D59" s="14" t="str">
        <f>IF(ISBLANK('STB Models Tier 3'!D59),"",'STB Models Tier 3'!D59)</f>
        <v/>
      </c>
      <c r="E59" s="14" t="str">
        <f>IF(ISBLANK('STB Models Tier 3'!E59),"",'STB Models Tier 3'!E59)</f>
        <v/>
      </c>
      <c r="F59" s="14" t="str">
        <f>IF(ISBLANK('STB Models Tier 3'!F59),"",'STB Models Tier 3'!F59)</f>
        <v/>
      </c>
      <c r="G59" s="14" t="str">
        <f>IF(ISBLANK('STB Models Tier 3'!G59),"",'STB Models Tier 3'!G59)</f>
        <v/>
      </c>
      <c r="H59" s="14" t="str">
        <f>IF(ISBLANK('STB Models Tier 3'!H59),"",'STB Models Tier 3'!H59)</f>
        <v/>
      </c>
      <c r="I59" s="14" t="str">
        <f>IF(ISBLANK('STB Models Tier 3'!I59),"",'STB Models Tier 3'!I59)</f>
        <v/>
      </c>
      <c r="J59" s="14" t="str">
        <f>IF(AND(NOT(ISBLANK('STB Models Tier 3'!J59)),NOT(ISBLANK(VLOOKUP($G59,'Tier 3 Allowances'!$A$2:$AB$6,3,FALSE))),'STB Models Tier 3'!J59&lt;2), 'STB Models Tier 3'!J59*$J$2,"")</f>
        <v/>
      </c>
      <c r="K59" s="14" t="str">
        <f>IF(AND(NOT(ISBLANK('STB Models Tier 3'!K59)),NOT(ISBLANK(VLOOKUP($G59,'Tier 3 Allowances'!$A$2:$AB$6,4,FALSE))),'STB Models Tier 3'!K59&lt;3), 'STB Models Tier 3'!K59*$K$2,"")</f>
        <v/>
      </c>
      <c r="L59" s="14" t="str">
        <f>IF(AND(NOT(ISBLANK('STB Models Tier 3'!L59)),NOT(ISBLANK(VLOOKUP($G59,'Tier 3 Allowances'!$A$2:$AB$6,5,FALSE))),'STB Models Tier 3'!L59&lt;2), 'STB Models Tier 3'!L59*$L$2,"")</f>
        <v/>
      </c>
      <c r="M59" s="14" t="str">
        <f>IF(AND(NOT(ISBLANK('STB Models Tier 3'!M59)),NOT(ISBLANK(VLOOKUP($G59,'Tier 3 Allowances'!$A$2:$AB$6,6,FALSE))),'STB Models Tier 3'!M59&lt;3), 'STB Models Tier 3'!M59*$M$2,"")</f>
        <v/>
      </c>
      <c r="N59" s="14" t="str">
        <f>IF(AND(NOT(ISBLANK('STB Models Tier 3'!N59)),OR(ISBLANK('STB Models Tier 3'!O59),'STB Models Tier 3'!O59=0),NOT(ISBLANK(VLOOKUP($G59,'Tier 3 Allowances'!$A$2:$AB$6,7,FALSE))),'STB Models Tier 3'!N59&lt;2), 'STB Models Tier 3'!N59*$N$2,"")</f>
        <v/>
      </c>
      <c r="O59" s="14" t="str">
        <f>IF(AND(NOT(ISBLANK('STB Models Tier 3'!O59)),NOT(ISBLANK(VLOOKUP($G59,'Tier 3 Allowances'!$A$2:$AB$6,8,FALSE))),'STB Models Tier 3'!O59&lt;2), 'STB Models Tier 3'!O59*$O$2,"")</f>
        <v/>
      </c>
      <c r="P59" s="14" t="str">
        <f>IF(AND(NOT(ISBLANK('STB Models Tier 3'!P59)),NOT(ISBLANK(VLOOKUP($G59,'Tier 3 Allowances'!$A$2:$AB$6,9,FALSE))),'STB Models Tier 3'!P59&lt;7), 'STB Models Tier 3'!P59*$P$2,"")</f>
        <v/>
      </c>
      <c r="Q59" s="14" t="str">
        <f>IF(AND(NOT(ISBLANK('STB Models Tier 3'!Q59)),OR(ISBLANK('STB Models Tier 3'!T59),'STB Models Tier 3'!T59=0),NOT(ISBLANK(VLOOKUP($G59,'Tier 3 Allowances'!$A$2:$AB$6,10,FALSE))),'STB Models Tier 3'!Q59&lt;2), 'STB Models Tier 3'!Q59*$Q$2,"")</f>
        <v/>
      </c>
      <c r="R59" s="14" t="str">
        <f>IF(AND(NOT(ISBLANK('STB Models Tier 3'!R59)),NOT(ISBLANK(VLOOKUP($G59,'Tier 3 Allowances'!$A$2:$AB$6,11,FALSE))),'STB Models Tier 3'!R59&lt;2), 'STB Models Tier 3'!R59*$R$2,"")</f>
        <v/>
      </c>
      <c r="S59" s="14" t="str">
        <f>IF(AND(NOT(ISBLANK('STB Models Tier 3'!S59)),OR(ISBLANK('STB Models Tier 3'!T59),'STB Models Tier 3'!T59=0),NOT(ISBLANK(VLOOKUP($G59,'Tier 3 Allowances'!$A$2:$AB$6,12,FALSE))),'STB Models Tier 3'!S59&lt;2), 'STB Models Tier 3'!S59*$S$2,"")</f>
        <v/>
      </c>
      <c r="T59" s="14" t="str">
        <f>IF(AND(NOT(ISBLANK('STB Models Tier 3'!T59)),NOT(ISBLANK(VLOOKUP($G59,'Tier 3 Allowances'!$A$2:$AB$6,13,FALSE))),'STB Models Tier 3'!T59&lt;2), 'STB Models Tier 3'!T59*$T$2,"")</f>
        <v/>
      </c>
      <c r="U59" s="14" t="str">
        <f>IF(AND(NOT(ISBLANK('STB Models Tier 3'!U59)),NOT(ISBLANK(VLOOKUP($G59,'Tier 3 Allowances'!$A$2:$AB$6,14,FALSE))),'STB Models Tier 3'!U59&lt;2), 'STB Models Tier 3'!U59*$U$2,"")</f>
        <v/>
      </c>
      <c r="V59" s="14" t="str">
        <f>IF(AND(NOT(ISBLANK('STB Models Tier 3'!V59)),NOT(ISBLANK(VLOOKUP($G59,'Tier 3 Allowances'!$A$2:$AB$6,15,FALSE))),'STB Models Tier 3'!V59&lt;3), 'STB Models Tier 3'!V59*$V$2,"")</f>
        <v/>
      </c>
      <c r="W59" s="14" t="str">
        <f>IF(AND(NOT(ISBLANK('STB Models Tier 3'!W59)),NOT(ISBLANK(VLOOKUP($G59,'Tier 3 Allowances'!$A$2:$AB$6,16,FALSE))),'STB Models Tier 3'!W59&lt;2), 'STB Models Tier 3'!W59*$W$2,"")</f>
        <v/>
      </c>
      <c r="X59" s="14" t="str">
        <f>IF(AND(NOT(ISBLANK('STB Models Tier 3'!X59)),NOT(ISBLANK(VLOOKUP($G59,'Tier 3 Allowances'!$A$2:$AB$6,17,FALSE))),'STB Models Tier 3'!X59&lt;6), 'STB Models Tier 3'!X59*$X$2,"")</f>
        <v/>
      </c>
      <c r="Y59" s="14" t="str">
        <f>IF(AND(NOT(ISBLANK('STB Models Tier 3'!Y59)),NOT(ISBLANK(VLOOKUP($G59,'Tier 3 Allowances'!$A$2:$AB$6,18,FALSE))),'STB Models Tier 3'!Y59&lt;3), 'STB Models Tier 3'!Y59*$Y$2,"")</f>
        <v/>
      </c>
      <c r="Z59" s="14" t="str">
        <f>IF(AND(NOT(ISBLANK('STB Models Tier 3'!Z59)),NOT(ISBLANK(VLOOKUP($G59,'Tier 3 Allowances'!$A$2:$AB$6,19,FALSE))),'STB Models Tier 3'!Z59&lt;3), 'STB Models Tier 3'!Z59*$Z$2,"")</f>
        <v/>
      </c>
      <c r="AA59" s="14" t="str">
        <f>IF(AND(NOT(ISBLANK('STB Models Tier 3'!AA59)),NOT(ISBLANK(VLOOKUP($G59,'Tier 3 Allowances'!$A$2:$AB$6,20,FALSE))),'STB Models Tier 3'!AA59&lt;11), 'STB Models Tier 3'!AA59*$AA$2,"")</f>
        <v/>
      </c>
      <c r="AB59" s="14" t="str">
        <f>IF(AND(NOT(ISBLANK('STB Models Tier 3'!AB59)),NOT(ISBLANK(VLOOKUP($G59,'Tier 3 Allowances'!$A$2:$AB$6,21,FALSE))),'STB Models Tier 3'!AB59&lt;3), 'STB Models Tier 3'!AB59*$AB$2,"")</f>
        <v/>
      </c>
      <c r="AC59" s="14" t="str">
        <f>IF(AND(NOT(ISBLANK('STB Models Tier 3'!AC59)),NOT(ISBLANK(VLOOKUP($G59,'Tier 3 Allowances'!$A$2:$AB$6,22,FALSE))),'STB Models Tier 3'!AC59&lt;3), 'STB Models Tier 3'!AC59*$AC$2,"")</f>
        <v/>
      </c>
      <c r="AD59" s="14" t="str">
        <f>IF(AND(NOT(ISBLANK('STB Models Tier 3'!AD59)),NOT(ISBLANK(VLOOKUP($G59,'Tier 3 Allowances'!$A$2:$AB$6,23,FALSE))),'STB Models Tier 3'!AD59&lt;11), 'STB Models Tier 3'!AD59*$AD$2,"")</f>
        <v/>
      </c>
      <c r="AE59" s="14" t="str">
        <f>IF(AND(NOT(ISBLANK('STB Models Tier 3'!AE59)),NOT(ISBLANK(VLOOKUP($G59,'Tier 3 Allowances'!$A$2:$AB$6,24,FALSE))),'STB Models Tier 3'!AE59&lt;2), 'STB Models Tier 3'!AE59*$AE$2,"")</f>
        <v/>
      </c>
      <c r="AF59" s="14" t="str">
        <f>IF(AND(NOT(ISBLANK('STB Models Tier 3'!AF59)),NOT(ISBLANK(VLOOKUP($G59,'Tier 3 Allowances'!$A$2:$AB$6,25,FALSE))),'STB Models Tier 3'!AF59&lt;2,OR(ISBLANK('STB Models Tier 3'!AE59),'STB Models Tier 3'!AE59=0),OR(ISBLANK('STB Models Tier 3'!$P59),'STB Models Tier 3'!$P59=0)), 'STB Models Tier 3'!AF59*$AF$2,"")</f>
        <v/>
      </c>
      <c r="AG59" s="14" t="str">
        <f>IF(AND(NOT(ISBLANK('STB Models Tier 3'!AG59)),NOT(ISBLANK(VLOOKUP($G59,'Tier 3 Allowances'!$A$2:$AB$6,26,FALSE))),'STB Models Tier 3'!AG59&lt;2), 'STB Models Tier 3'!AG59*$AG$2,"")</f>
        <v/>
      </c>
      <c r="AH59" s="14" t="str">
        <f>IF(AND(NOT(ISBLANK('STB Models Tier 3'!AH59)),NOT(ISBLANK(VLOOKUP($G59,'Tier 3 Allowances'!$A$2:$AB$6,27,FALSE))),'STB Models Tier 3'!AH59&lt;2), 'STB Models Tier 3'!AH59*$AH$2,"")</f>
        <v/>
      </c>
      <c r="AI59" s="14" t="str">
        <f>IF(AND(NOT(ISBLANK('STB Models Tier 3'!AI59)),NOT(ISBLANK(VLOOKUP($G59,'Tier 3 Allowances'!$A$2:$AB$6,28,FALSE))),'STB Models Tier 3'!AI59&lt;2), 'STB Models Tier 3'!AI59*$AI$2,"")</f>
        <v/>
      </c>
      <c r="AJ59" s="56" t="str">
        <f>IF(ISBLANK('STB Models Tier 3'!AJ59),"",'STB Models Tier 3'!AJ59)</f>
        <v/>
      </c>
      <c r="AK59" s="15" t="str">
        <f>IF(ISBLANK('STB Models Tier 3'!AK59),"",'STB Models Tier 3'!AK59)</f>
        <v/>
      </c>
      <c r="AL59" s="15" t="str">
        <f>IF(ISBLANK('STB Models Tier 3'!AL59),"",'STB Models Tier 3'!AL59)</f>
        <v/>
      </c>
      <c r="AM59" s="15" t="str">
        <f>IF(ISBLANK('STB Models Tier 3'!AM59),"",'STB Models Tier 3'!AM59)</f>
        <v/>
      </c>
      <c r="AN59" s="15" t="str">
        <f>IF(ISBLANK('STB Models Tier 3'!AN59),"",'STB Models Tier 3'!AN59)</f>
        <v/>
      </c>
      <c r="AO59" s="15" t="str">
        <f>IF(ISBLANK('STB Models Tier 3'!AO59),"",'STB Models Tier 3'!AO59)</f>
        <v/>
      </c>
      <c r="AP59" s="15" t="str">
        <f>IF(ISBLANK('STB Models Tier 3'!G59),"",IF(ISBLANK('STB Models Tier 3'!H59), 14, 7-(4-$H59)/2))</f>
        <v/>
      </c>
      <c r="AQ59" s="15" t="str">
        <f>IF(ISBLANK('STB Models Tier 3'!G59),"",IF(ISBLANK('STB Models Tier 3'!I59),10,(10-I59)))</f>
        <v/>
      </c>
      <c r="AR59" s="15" t="str">
        <f>IF(ISBLANK('STB Models Tier 3'!G59),"",IF(ISBLANK('STB Models Tier 3'!H59),0,7+(4-H59)/2))</f>
        <v/>
      </c>
      <c r="AS59" s="15" t="str">
        <f>IF(ISBLANK('STB Models Tier 3'!G59),"",'STB Models Tier 3'!I59)</f>
        <v/>
      </c>
      <c r="AT59" s="15" t="str">
        <f>IF(ISBLANK('STB Models Tier 3'!G59),"",(IF(OR(AND(NOT(ISBLANK('STB Models Tier 3'!H59)),ISBLANK('STB Models Tier 3'!AM59)),AND(NOT(ISBLANK('STB Models Tier 3'!I59)),ISBLANK('STB Models Tier 3'!AN59)),ISBLANK('STB Models Tier 3'!AL59)),"Incomplete",0.365*('STB Models Tier 3'!AK59*AP59+'STB Models Tier 3'!AL59*AQ59+'STB Models Tier 3'!AM59*AR59+'STB Models Tier 3'!AN59*AS59))))</f>
        <v/>
      </c>
      <c r="AU59" s="14" t="str">
        <f>IF(ISBLANK('STB Models Tier 3'!G59),"",VLOOKUP(G59,'Tier 3 Allowances'!$A$2:$B$6,2,FALSE)+SUM($J59:$AI59))</f>
        <v/>
      </c>
      <c r="AV59" s="56" t="str">
        <f>IF(ISBLANK('STB Models Tier 3'!G59),"",AU59+'STB Models Tier 3'!AJ59)</f>
        <v/>
      </c>
      <c r="AW59" s="56" t="str">
        <f>IF(ISBLANK('STB Models Tier 3'!AO59),"",IF('STB Models Tier 3'!AO59&gt;'Tier 3 Calculations'!AV59,"No","Yes"))</f>
        <v/>
      </c>
      <c r="AX59" s="79" t="str">
        <f>IF(ISBLANK('STB Models Tier 3'!AT59),"",'STB Models Tier 3'!AT59)</f>
        <v/>
      </c>
    </row>
    <row r="60" spans="1:50" ht="16" x14ac:dyDescent="0.2">
      <c r="A60" s="56" t="str">
        <f>IF(ISBLANK('STB Models Tier 3'!A60),"",'STB Models Tier 3'!A60)</f>
        <v/>
      </c>
      <c r="B60" s="14" t="str">
        <f>IF(ISBLANK('STB Models Tier 3'!B60),"",'STB Models Tier 3'!B60)</f>
        <v/>
      </c>
      <c r="C60" s="14" t="str">
        <f>IF(ISBLANK('STB Models Tier 3'!C60),"",'STB Models Tier 3'!C60)</f>
        <v/>
      </c>
      <c r="D60" s="14" t="str">
        <f>IF(ISBLANK('STB Models Tier 3'!D60),"",'STB Models Tier 3'!D60)</f>
        <v/>
      </c>
      <c r="E60" s="14" t="str">
        <f>IF(ISBLANK('STB Models Tier 3'!E60),"",'STB Models Tier 3'!E60)</f>
        <v/>
      </c>
      <c r="F60" s="14" t="str">
        <f>IF(ISBLANK('STB Models Tier 3'!F60),"",'STB Models Tier 3'!F60)</f>
        <v/>
      </c>
      <c r="G60" s="14" t="str">
        <f>IF(ISBLANK('STB Models Tier 3'!G60),"",'STB Models Tier 3'!G60)</f>
        <v/>
      </c>
      <c r="H60" s="14" t="str">
        <f>IF(ISBLANK('STB Models Tier 3'!H60),"",'STB Models Tier 3'!H60)</f>
        <v/>
      </c>
      <c r="I60" s="14" t="str">
        <f>IF(ISBLANK('STB Models Tier 3'!I60),"",'STB Models Tier 3'!I60)</f>
        <v/>
      </c>
      <c r="J60" s="14" t="str">
        <f>IF(AND(NOT(ISBLANK('STB Models Tier 3'!J60)),NOT(ISBLANK(VLOOKUP($G60,'Tier 3 Allowances'!$A$2:$AB$6,3,FALSE))),'STB Models Tier 3'!J60&lt;2), 'STB Models Tier 3'!J60*$J$2,"")</f>
        <v/>
      </c>
      <c r="K60" s="14" t="str">
        <f>IF(AND(NOT(ISBLANK('STB Models Tier 3'!K60)),NOT(ISBLANK(VLOOKUP($G60,'Tier 3 Allowances'!$A$2:$AB$6,4,FALSE))),'STB Models Tier 3'!K60&lt;3), 'STB Models Tier 3'!K60*$K$2,"")</f>
        <v/>
      </c>
      <c r="L60" s="14" t="str">
        <f>IF(AND(NOT(ISBLANK('STB Models Tier 3'!L60)),NOT(ISBLANK(VLOOKUP($G60,'Tier 3 Allowances'!$A$2:$AB$6,5,FALSE))),'STB Models Tier 3'!L60&lt;2), 'STB Models Tier 3'!L60*$L$2,"")</f>
        <v/>
      </c>
      <c r="M60" s="14" t="str">
        <f>IF(AND(NOT(ISBLANK('STB Models Tier 3'!M60)),NOT(ISBLANK(VLOOKUP($G60,'Tier 3 Allowances'!$A$2:$AB$6,6,FALSE))),'STB Models Tier 3'!M60&lt;3), 'STB Models Tier 3'!M60*$M$2,"")</f>
        <v/>
      </c>
      <c r="N60" s="14" t="str">
        <f>IF(AND(NOT(ISBLANK('STB Models Tier 3'!N60)),OR(ISBLANK('STB Models Tier 3'!O60),'STB Models Tier 3'!O60=0),NOT(ISBLANK(VLOOKUP($G60,'Tier 3 Allowances'!$A$2:$AB$6,7,FALSE))),'STB Models Tier 3'!N60&lt;2), 'STB Models Tier 3'!N60*$N$2,"")</f>
        <v/>
      </c>
      <c r="O60" s="14" t="str">
        <f>IF(AND(NOT(ISBLANK('STB Models Tier 3'!O60)),NOT(ISBLANK(VLOOKUP($G60,'Tier 3 Allowances'!$A$2:$AB$6,8,FALSE))),'STB Models Tier 3'!O60&lt;2), 'STB Models Tier 3'!O60*$O$2,"")</f>
        <v/>
      </c>
      <c r="P60" s="14" t="str">
        <f>IF(AND(NOT(ISBLANK('STB Models Tier 3'!P60)),NOT(ISBLANK(VLOOKUP($G60,'Tier 3 Allowances'!$A$2:$AB$6,9,FALSE))),'STB Models Tier 3'!P60&lt;7), 'STB Models Tier 3'!P60*$P$2,"")</f>
        <v/>
      </c>
      <c r="Q60" s="14" t="str">
        <f>IF(AND(NOT(ISBLANK('STB Models Tier 3'!Q60)),OR(ISBLANK('STB Models Tier 3'!T60),'STB Models Tier 3'!T60=0),NOT(ISBLANK(VLOOKUP($G60,'Tier 3 Allowances'!$A$2:$AB$6,10,FALSE))),'STB Models Tier 3'!Q60&lt;2), 'STB Models Tier 3'!Q60*$Q$2,"")</f>
        <v/>
      </c>
      <c r="R60" s="14" t="str">
        <f>IF(AND(NOT(ISBLANK('STB Models Tier 3'!R60)),NOT(ISBLANK(VLOOKUP($G60,'Tier 3 Allowances'!$A$2:$AB$6,11,FALSE))),'STB Models Tier 3'!R60&lt;2), 'STB Models Tier 3'!R60*$R$2,"")</f>
        <v/>
      </c>
      <c r="S60" s="14" t="str">
        <f>IF(AND(NOT(ISBLANK('STB Models Tier 3'!S60)),OR(ISBLANK('STB Models Tier 3'!T60),'STB Models Tier 3'!T60=0),NOT(ISBLANK(VLOOKUP($G60,'Tier 3 Allowances'!$A$2:$AB$6,12,FALSE))),'STB Models Tier 3'!S60&lt;2), 'STB Models Tier 3'!S60*$S$2,"")</f>
        <v/>
      </c>
      <c r="T60" s="14" t="str">
        <f>IF(AND(NOT(ISBLANK('STB Models Tier 3'!T60)),NOT(ISBLANK(VLOOKUP($G60,'Tier 3 Allowances'!$A$2:$AB$6,13,FALSE))),'STB Models Tier 3'!T60&lt;2), 'STB Models Tier 3'!T60*$T$2,"")</f>
        <v/>
      </c>
      <c r="U60" s="14" t="str">
        <f>IF(AND(NOT(ISBLANK('STB Models Tier 3'!U60)),NOT(ISBLANK(VLOOKUP($G60,'Tier 3 Allowances'!$A$2:$AB$6,14,FALSE))),'STB Models Tier 3'!U60&lt;2), 'STB Models Tier 3'!U60*$U$2,"")</f>
        <v/>
      </c>
      <c r="V60" s="14" t="str">
        <f>IF(AND(NOT(ISBLANK('STB Models Tier 3'!V60)),NOT(ISBLANK(VLOOKUP($G60,'Tier 3 Allowances'!$A$2:$AB$6,15,FALSE))),'STB Models Tier 3'!V60&lt;3), 'STB Models Tier 3'!V60*$V$2,"")</f>
        <v/>
      </c>
      <c r="W60" s="14" t="str">
        <f>IF(AND(NOT(ISBLANK('STB Models Tier 3'!W60)),NOT(ISBLANK(VLOOKUP($G60,'Tier 3 Allowances'!$A$2:$AB$6,16,FALSE))),'STB Models Tier 3'!W60&lt;2), 'STB Models Tier 3'!W60*$W$2,"")</f>
        <v/>
      </c>
      <c r="X60" s="14" t="str">
        <f>IF(AND(NOT(ISBLANK('STB Models Tier 3'!X60)),NOT(ISBLANK(VLOOKUP($G60,'Tier 3 Allowances'!$A$2:$AB$6,17,FALSE))),'STB Models Tier 3'!X60&lt;6), 'STB Models Tier 3'!X60*$X$2,"")</f>
        <v/>
      </c>
      <c r="Y60" s="14" t="str">
        <f>IF(AND(NOT(ISBLANK('STB Models Tier 3'!Y60)),NOT(ISBLANK(VLOOKUP($G60,'Tier 3 Allowances'!$A$2:$AB$6,18,FALSE))),'STB Models Tier 3'!Y60&lt;3), 'STB Models Tier 3'!Y60*$Y$2,"")</f>
        <v/>
      </c>
      <c r="Z60" s="14" t="str">
        <f>IF(AND(NOT(ISBLANK('STB Models Tier 3'!Z60)),NOT(ISBLANK(VLOOKUP($G60,'Tier 3 Allowances'!$A$2:$AB$6,19,FALSE))),'STB Models Tier 3'!Z60&lt;3), 'STB Models Tier 3'!Z60*$Z$2,"")</f>
        <v/>
      </c>
      <c r="AA60" s="14" t="str">
        <f>IF(AND(NOT(ISBLANK('STB Models Tier 3'!AA60)),NOT(ISBLANK(VLOOKUP($G60,'Tier 3 Allowances'!$A$2:$AB$6,20,FALSE))),'STB Models Tier 3'!AA60&lt;11), 'STB Models Tier 3'!AA60*$AA$2,"")</f>
        <v/>
      </c>
      <c r="AB60" s="14" t="str">
        <f>IF(AND(NOT(ISBLANK('STB Models Tier 3'!AB60)),NOT(ISBLANK(VLOOKUP($G60,'Tier 3 Allowances'!$A$2:$AB$6,21,FALSE))),'STB Models Tier 3'!AB60&lt;3), 'STB Models Tier 3'!AB60*$AB$2,"")</f>
        <v/>
      </c>
      <c r="AC60" s="14" t="str">
        <f>IF(AND(NOT(ISBLANK('STB Models Tier 3'!AC60)),NOT(ISBLANK(VLOOKUP($G60,'Tier 3 Allowances'!$A$2:$AB$6,22,FALSE))),'STB Models Tier 3'!AC60&lt;3), 'STB Models Tier 3'!AC60*$AC$2,"")</f>
        <v/>
      </c>
      <c r="AD60" s="14" t="str">
        <f>IF(AND(NOT(ISBLANK('STB Models Tier 3'!AD60)),NOT(ISBLANK(VLOOKUP($G60,'Tier 3 Allowances'!$A$2:$AB$6,23,FALSE))),'STB Models Tier 3'!AD60&lt;11), 'STB Models Tier 3'!AD60*$AD$2,"")</f>
        <v/>
      </c>
      <c r="AE60" s="14" t="str">
        <f>IF(AND(NOT(ISBLANK('STB Models Tier 3'!AE60)),NOT(ISBLANK(VLOOKUP($G60,'Tier 3 Allowances'!$A$2:$AB$6,24,FALSE))),'STB Models Tier 3'!AE60&lt;2), 'STB Models Tier 3'!AE60*$AE$2,"")</f>
        <v/>
      </c>
      <c r="AF60" s="14" t="str">
        <f>IF(AND(NOT(ISBLANK('STB Models Tier 3'!AF60)),NOT(ISBLANK(VLOOKUP($G60,'Tier 3 Allowances'!$A$2:$AB$6,25,FALSE))),'STB Models Tier 3'!AF60&lt;2,OR(ISBLANK('STB Models Tier 3'!AE60),'STB Models Tier 3'!AE60=0),OR(ISBLANK('STB Models Tier 3'!$P60),'STB Models Tier 3'!$P60=0)), 'STB Models Tier 3'!AF60*$AF$2,"")</f>
        <v/>
      </c>
      <c r="AG60" s="14" t="str">
        <f>IF(AND(NOT(ISBLANK('STB Models Tier 3'!AG60)),NOT(ISBLANK(VLOOKUP($G60,'Tier 3 Allowances'!$A$2:$AB$6,26,FALSE))),'STB Models Tier 3'!AG60&lt;2), 'STB Models Tier 3'!AG60*$AG$2,"")</f>
        <v/>
      </c>
      <c r="AH60" s="14" t="str">
        <f>IF(AND(NOT(ISBLANK('STB Models Tier 3'!AH60)),NOT(ISBLANK(VLOOKUP($G60,'Tier 3 Allowances'!$A$2:$AB$6,27,FALSE))),'STB Models Tier 3'!AH60&lt;2), 'STB Models Tier 3'!AH60*$AH$2,"")</f>
        <v/>
      </c>
      <c r="AI60" s="14" t="str">
        <f>IF(AND(NOT(ISBLANK('STB Models Tier 3'!AI60)),NOT(ISBLANK(VLOOKUP($G60,'Tier 3 Allowances'!$A$2:$AB$6,28,FALSE))),'STB Models Tier 3'!AI60&lt;2), 'STB Models Tier 3'!AI60*$AI$2,"")</f>
        <v/>
      </c>
      <c r="AJ60" s="56" t="str">
        <f>IF(ISBLANK('STB Models Tier 3'!AJ60),"",'STB Models Tier 3'!AJ60)</f>
        <v/>
      </c>
      <c r="AK60" s="15" t="str">
        <f>IF(ISBLANK('STB Models Tier 3'!AK60),"",'STB Models Tier 3'!AK60)</f>
        <v/>
      </c>
      <c r="AL60" s="15" t="str">
        <f>IF(ISBLANK('STB Models Tier 3'!AL60),"",'STB Models Tier 3'!AL60)</f>
        <v/>
      </c>
      <c r="AM60" s="15" t="str">
        <f>IF(ISBLANK('STB Models Tier 3'!AM60),"",'STB Models Tier 3'!AM60)</f>
        <v/>
      </c>
      <c r="AN60" s="15" t="str">
        <f>IF(ISBLANK('STB Models Tier 3'!AN60),"",'STB Models Tier 3'!AN60)</f>
        <v/>
      </c>
      <c r="AO60" s="15" t="str">
        <f>IF(ISBLANK('STB Models Tier 3'!AO60),"",'STB Models Tier 3'!AO60)</f>
        <v/>
      </c>
      <c r="AP60" s="15" t="str">
        <f>IF(ISBLANK('STB Models Tier 3'!G60),"",IF(ISBLANK('STB Models Tier 3'!H60), 14, 7-(4-$H60)/2))</f>
        <v/>
      </c>
      <c r="AQ60" s="15" t="str">
        <f>IF(ISBLANK('STB Models Tier 3'!G60),"",IF(ISBLANK('STB Models Tier 3'!I60),10,(10-I60)))</f>
        <v/>
      </c>
      <c r="AR60" s="15" t="str">
        <f>IF(ISBLANK('STB Models Tier 3'!G60),"",IF(ISBLANK('STB Models Tier 3'!H60),0,7+(4-H60)/2))</f>
        <v/>
      </c>
      <c r="AS60" s="15" t="str">
        <f>IF(ISBLANK('STB Models Tier 3'!G60),"",'STB Models Tier 3'!I60)</f>
        <v/>
      </c>
      <c r="AT60" s="15" t="str">
        <f>IF(ISBLANK('STB Models Tier 3'!G60),"",(IF(OR(AND(NOT(ISBLANK('STB Models Tier 3'!H60)),ISBLANK('STB Models Tier 3'!AM60)),AND(NOT(ISBLANK('STB Models Tier 3'!I60)),ISBLANK('STB Models Tier 3'!AN60)),ISBLANK('STB Models Tier 3'!AL60)),"Incomplete",0.365*('STB Models Tier 3'!AK60*AP60+'STB Models Tier 3'!AL60*AQ60+'STB Models Tier 3'!AM60*AR60+'STB Models Tier 3'!AN60*AS60))))</f>
        <v/>
      </c>
      <c r="AU60" s="14" t="str">
        <f>IF(ISBLANK('STB Models Tier 3'!G60),"",VLOOKUP(G60,'Tier 3 Allowances'!$A$2:$B$6,2,FALSE)+SUM($J60:$AI60))</f>
        <v/>
      </c>
      <c r="AV60" s="56" t="str">
        <f>IF(ISBLANK('STB Models Tier 3'!G60),"",AU60+'STB Models Tier 3'!AJ60)</f>
        <v/>
      </c>
      <c r="AW60" s="56" t="str">
        <f>IF(ISBLANK('STB Models Tier 3'!AO60),"",IF('STB Models Tier 3'!AO60&gt;'Tier 3 Calculations'!AV60,"No","Yes"))</f>
        <v/>
      </c>
      <c r="AX60" s="79" t="str">
        <f>IF(ISBLANK('STB Models Tier 3'!AT60),"",'STB Models Tier 3'!AT60)</f>
        <v/>
      </c>
    </row>
    <row r="61" spans="1:50" ht="16" x14ac:dyDescent="0.2">
      <c r="A61" s="56" t="str">
        <f>IF(ISBLANK('STB Models Tier 3'!A61),"",'STB Models Tier 3'!A61)</f>
        <v/>
      </c>
      <c r="B61" s="14" t="str">
        <f>IF(ISBLANK('STB Models Tier 3'!B61),"",'STB Models Tier 3'!B61)</f>
        <v/>
      </c>
      <c r="C61" s="14" t="str">
        <f>IF(ISBLANK('STB Models Tier 3'!C61),"",'STB Models Tier 3'!C61)</f>
        <v/>
      </c>
      <c r="D61" s="14" t="str">
        <f>IF(ISBLANK('STB Models Tier 3'!D61),"",'STB Models Tier 3'!D61)</f>
        <v/>
      </c>
      <c r="E61" s="14" t="str">
        <f>IF(ISBLANK('STB Models Tier 3'!E61),"",'STB Models Tier 3'!E61)</f>
        <v/>
      </c>
      <c r="F61" s="14" t="str">
        <f>IF(ISBLANK('STB Models Tier 3'!F61),"",'STB Models Tier 3'!F61)</f>
        <v/>
      </c>
      <c r="G61" s="14" t="str">
        <f>IF(ISBLANK('STB Models Tier 3'!G61),"",'STB Models Tier 3'!G61)</f>
        <v/>
      </c>
      <c r="H61" s="14" t="str">
        <f>IF(ISBLANK('STB Models Tier 3'!H61),"",'STB Models Tier 3'!H61)</f>
        <v/>
      </c>
      <c r="I61" s="14" t="str">
        <f>IF(ISBLANK('STB Models Tier 3'!I61),"",'STB Models Tier 3'!I61)</f>
        <v/>
      </c>
      <c r="J61" s="14" t="str">
        <f>IF(AND(NOT(ISBLANK('STB Models Tier 3'!J61)),NOT(ISBLANK(VLOOKUP($G61,'Tier 3 Allowances'!$A$2:$AB$6,3,FALSE))),'STB Models Tier 3'!J61&lt;2), 'STB Models Tier 3'!J61*$J$2,"")</f>
        <v/>
      </c>
      <c r="K61" s="14" t="str">
        <f>IF(AND(NOT(ISBLANK('STB Models Tier 3'!K61)),NOT(ISBLANK(VLOOKUP($G61,'Tier 3 Allowances'!$A$2:$AB$6,4,FALSE))),'STB Models Tier 3'!K61&lt;3), 'STB Models Tier 3'!K61*$K$2,"")</f>
        <v/>
      </c>
      <c r="L61" s="14" t="str">
        <f>IF(AND(NOT(ISBLANK('STB Models Tier 3'!L61)),NOT(ISBLANK(VLOOKUP($G61,'Tier 3 Allowances'!$A$2:$AB$6,5,FALSE))),'STB Models Tier 3'!L61&lt;2), 'STB Models Tier 3'!L61*$L$2,"")</f>
        <v/>
      </c>
      <c r="M61" s="14" t="str">
        <f>IF(AND(NOT(ISBLANK('STB Models Tier 3'!M61)),NOT(ISBLANK(VLOOKUP($G61,'Tier 3 Allowances'!$A$2:$AB$6,6,FALSE))),'STB Models Tier 3'!M61&lt;3), 'STB Models Tier 3'!M61*$M$2,"")</f>
        <v/>
      </c>
      <c r="N61" s="14" t="str">
        <f>IF(AND(NOT(ISBLANK('STB Models Tier 3'!N61)),OR(ISBLANK('STB Models Tier 3'!O61),'STB Models Tier 3'!O61=0),NOT(ISBLANK(VLOOKUP($G61,'Tier 3 Allowances'!$A$2:$AB$6,7,FALSE))),'STB Models Tier 3'!N61&lt;2), 'STB Models Tier 3'!N61*$N$2,"")</f>
        <v/>
      </c>
      <c r="O61" s="14" t="str">
        <f>IF(AND(NOT(ISBLANK('STB Models Tier 3'!O61)),NOT(ISBLANK(VLOOKUP($G61,'Tier 3 Allowances'!$A$2:$AB$6,8,FALSE))),'STB Models Tier 3'!O61&lt;2), 'STB Models Tier 3'!O61*$O$2,"")</f>
        <v/>
      </c>
      <c r="P61" s="14" t="str">
        <f>IF(AND(NOT(ISBLANK('STB Models Tier 3'!P61)),NOT(ISBLANK(VLOOKUP($G61,'Tier 3 Allowances'!$A$2:$AB$6,9,FALSE))),'STB Models Tier 3'!P61&lt;7), 'STB Models Tier 3'!P61*$P$2,"")</f>
        <v/>
      </c>
      <c r="Q61" s="14" t="str">
        <f>IF(AND(NOT(ISBLANK('STB Models Tier 3'!Q61)),OR(ISBLANK('STB Models Tier 3'!T61),'STB Models Tier 3'!T61=0),NOT(ISBLANK(VLOOKUP($G61,'Tier 3 Allowances'!$A$2:$AB$6,10,FALSE))),'STB Models Tier 3'!Q61&lt;2), 'STB Models Tier 3'!Q61*$Q$2,"")</f>
        <v/>
      </c>
      <c r="R61" s="14" t="str">
        <f>IF(AND(NOT(ISBLANK('STB Models Tier 3'!R61)),NOT(ISBLANK(VLOOKUP($G61,'Tier 3 Allowances'!$A$2:$AB$6,11,FALSE))),'STB Models Tier 3'!R61&lt;2), 'STB Models Tier 3'!R61*$R$2,"")</f>
        <v/>
      </c>
      <c r="S61" s="14" t="str">
        <f>IF(AND(NOT(ISBLANK('STB Models Tier 3'!S61)),OR(ISBLANK('STB Models Tier 3'!T61),'STB Models Tier 3'!T61=0),NOT(ISBLANK(VLOOKUP($G61,'Tier 3 Allowances'!$A$2:$AB$6,12,FALSE))),'STB Models Tier 3'!S61&lt;2), 'STB Models Tier 3'!S61*$S$2,"")</f>
        <v/>
      </c>
      <c r="T61" s="14" t="str">
        <f>IF(AND(NOT(ISBLANK('STB Models Tier 3'!T61)),NOT(ISBLANK(VLOOKUP($G61,'Tier 3 Allowances'!$A$2:$AB$6,13,FALSE))),'STB Models Tier 3'!T61&lt;2), 'STB Models Tier 3'!T61*$T$2,"")</f>
        <v/>
      </c>
      <c r="U61" s="14" t="str">
        <f>IF(AND(NOT(ISBLANK('STB Models Tier 3'!U61)),NOT(ISBLANK(VLOOKUP($G61,'Tier 3 Allowances'!$A$2:$AB$6,14,FALSE))),'STB Models Tier 3'!U61&lt;2), 'STB Models Tier 3'!U61*$U$2,"")</f>
        <v/>
      </c>
      <c r="V61" s="14" t="str">
        <f>IF(AND(NOT(ISBLANK('STB Models Tier 3'!V61)),NOT(ISBLANK(VLOOKUP($G61,'Tier 3 Allowances'!$A$2:$AB$6,15,FALSE))),'STB Models Tier 3'!V61&lt;3), 'STB Models Tier 3'!V61*$V$2,"")</f>
        <v/>
      </c>
      <c r="W61" s="14" t="str">
        <f>IF(AND(NOT(ISBLANK('STB Models Tier 3'!W61)),NOT(ISBLANK(VLOOKUP($G61,'Tier 3 Allowances'!$A$2:$AB$6,16,FALSE))),'STB Models Tier 3'!W61&lt;2), 'STB Models Tier 3'!W61*$W$2,"")</f>
        <v/>
      </c>
      <c r="X61" s="14" t="str">
        <f>IF(AND(NOT(ISBLANK('STB Models Tier 3'!X61)),NOT(ISBLANK(VLOOKUP($G61,'Tier 3 Allowances'!$A$2:$AB$6,17,FALSE))),'STB Models Tier 3'!X61&lt;6), 'STB Models Tier 3'!X61*$X$2,"")</f>
        <v/>
      </c>
      <c r="Y61" s="14" t="str">
        <f>IF(AND(NOT(ISBLANK('STB Models Tier 3'!Y61)),NOT(ISBLANK(VLOOKUP($G61,'Tier 3 Allowances'!$A$2:$AB$6,18,FALSE))),'STB Models Tier 3'!Y61&lt;3), 'STB Models Tier 3'!Y61*$Y$2,"")</f>
        <v/>
      </c>
      <c r="Z61" s="14" t="str">
        <f>IF(AND(NOT(ISBLANK('STB Models Tier 3'!Z61)),NOT(ISBLANK(VLOOKUP($G61,'Tier 3 Allowances'!$A$2:$AB$6,19,FALSE))),'STB Models Tier 3'!Z61&lt;3), 'STB Models Tier 3'!Z61*$Z$2,"")</f>
        <v/>
      </c>
      <c r="AA61" s="14" t="str">
        <f>IF(AND(NOT(ISBLANK('STB Models Tier 3'!AA61)),NOT(ISBLANK(VLOOKUP($G61,'Tier 3 Allowances'!$A$2:$AB$6,20,FALSE))),'STB Models Tier 3'!AA61&lt;11), 'STB Models Tier 3'!AA61*$AA$2,"")</f>
        <v/>
      </c>
      <c r="AB61" s="14" t="str">
        <f>IF(AND(NOT(ISBLANK('STB Models Tier 3'!AB61)),NOT(ISBLANK(VLOOKUP($G61,'Tier 3 Allowances'!$A$2:$AB$6,21,FALSE))),'STB Models Tier 3'!AB61&lt;3), 'STB Models Tier 3'!AB61*$AB$2,"")</f>
        <v/>
      </c>
      <c r="AC61" s="14" t="str">
        <f>IF(AND(NOT(ISBLANK('STB Models Tier 3'!AC61)),NOT(ISBLANK(VLOOKUP($G61,'Tier 3 Allowances'!$A$2:$AB$6,22,FALSE))),'STB Models Tier 3'!AC61&lt;3), 'STB Models Tier 3'!AC61*$AC$2,"")</f>
        <v/>
      </c>
      <c r="AD61" s="14" t="str">
        <f>IF(AND(NOT(ISBLANK('STB Models Tier 3'!AD61)),NOT(ISBLANK(VLOOKUP($G61,'Tier 3 Allowances'!$A$2:$AB$6,23,FALSE))),'STB Models Tier 3'!AD61&lt;11), 'STB Models Tier 3'!AD61*$AD$2,"")</f>
        <v/>
      </c>
      <c r="AE61" s="14" t="str">
        <f>IF(AND(NOT(ISBLANK('STB Models Tier 3'!AE61)),NOT(ISBLANK(VLOOKUP($G61,'Tier 3 Allowances'!$A$2:$AB$6,24,FALSE))),'STB Models Tier 3'!AE61&lt;2), 'STB Models Tier 3'!AE61*$AE$2,"")</f>
        <v/>
      </c>
      <c r="AF61" s="14" t="str">
        <f>IF(AND(NOT(ISBLANK('STB Models Tier 3'!AF61)),NOT(ISBLANK(VLOOKUP($G61,'Tier 3 Allowances'!$A$2:$AB$6,25,FALSE))),'STB Models Tier 3'!AF61&lt;2,OR(ISBLANK('STB Models Tier 3'!AE61),'STB Models Tier 3'!AE61=0),OR(ISBLANK('STB Models Tier 3'!$P61),'STB Models Tier 3'!$P61=0)), 'STB Models Tier 3'!AF61*$AF$2,"")</f>
        <v/>
      </c>
      <c r="AG61" s="14" t="str">
        <f>IF(AND(NOT(ISBLANK('STB Models Tier 3'!AG61)),NOT(ISBLANK(VLOOKUP($G61,'Tier 3 Allowances'!$A$2:$AB$6,26,FALSE))),'STB Models Tier 3'!AG61&lt;2), 'STB Models Tier 3'!AG61*$AG$2,"")</f>
        <v/>
      </c>
      <c r="AH61" s="14" t="str">
        <f>IF(AND(NOT(ISBLANK('STB Models Tier 3'!AH61)),NOT(ISBLANK(VLOOKUP($G61,'Tier 3 Allowances'!$A$2:$AB$6,27,FALSE))),'STB Models Tier 3'!AH61&lt;2), 'STB Models Tier 3'!AH61*$AH$2,"")</f>
        <v/>
      </c>
      <c r="AI61" s="14" t="str">
        <f>IF(AND(NOT(ISBLANK('STB Models Tier 3'!AI61)),NOT(ISBLANK(VLOOKUP($G61,'Tier 3 Allowances'!$A$2:$AB$6,28,FALSE))),'STB Models Tier 3'!AI61&lt;2), 'STB Models Tier 3'!AI61*$AI$2,"")</f>
        <v/>
      </c>
      <c r="AJ61" s="56" t="str">
        <f>IF(ISBLANK('STB Models Tier 3'!AJ61),"",'STB Models Tier 3'!AJ61)</f>
        <v/>
      </c>
      <c r="AK61" s="15" t="str">
        <f>IF(ISBLANK('STB Models Tier 3'!AK61),"",'STB Models Tier 3'!AK61)</f>
        <v/>
      </c>
      <c r="AL61" s="15" t="str">
        <f>IF(ISBLANK('STB Models Tier 3'!AL61),"",'STB Models Tier 3'!AL61)</f>
        <v/>
      </c>
      <c r="AM61" s="15" t="str">
        <f>IF(ISBLANK('STB Models Tier 3'!AM61),"",'STB Models Tier 3'!AM61)</f>
        <v/>
      </c>
      <c r="AN61" s="15" t="str">
        <f>IF(ISBLANK('STB Models Tier 3'!AN61),"",'STB Models Tier 3'!AN61)</f>
        <v/>
      </c>
      <c r="AO61" s="15" t="str">
        <f>IF(ISBLANK('STB Models Tier 3'!AO61),"",'STB Models Tier 3'!AO61)</f>
        <v/>
      </c>
      <c r="AP61" s="15" t="str">
        <f>IF(ISBLANK('STB Models Tier 3'!G61),"",IF(ISBLANK('STB Models Tier 3'!H61), 14, 7-(4-$H61)/2))</f>
        <v/>
      </c>
      <c r="AQ61" s="15" t="str">
        <f>IF(ISBLANK('STB Models Tier 3'!G61),"",IF(ISBLANK('STB Models Tier 3'!I61),10,(10-I61)))</f>
        <v/>
      </c>
      <c r="AR61" s="15" t="str">
        <f>IF(ISBLANK('STB Models Tier 3'!G61),"",IF(ISBLANK('STB Models Tier 3'!H61),0,7+(4-H61)/2))</f>
        <v/>
      </c>
      <c r="AS61" s="15" t="str">
        <f>IF(ISBLANK('STB Models Tier 3'!G61),"",'STB Models Tier 3'!I61)</f>
        <v/>
      </c>
      <c r="AT61" s="15" t="str">
        <f>IF(ISBLANK('STB Models Tier 3'!G61),"",(IF(OR(AND(NOT(ISBLANK('STB Models Tier 3'!H61)),ISBLANK('STB Models Tier 3'!AM61)),AND(NOT(ISBLANK('STB Models Tier 3'!I61)),ISBLANK('STB Models Tier 3'!AN61)),ISBLANK('STB Models Tier 3'!AL61)),"Incomplete",0.365*('STB Models Tier 3'!AK61*AP61+'STB Models Tier 3'!AL61*AQ61+'STB Models Tier 3'!AM61*AR61+'STB Models Tier 3'!AN61*AS61))))</f>
        <v/>
      </c>
      <c r="AU61" s="14" t="str">
        <f>IF(ISBLANK('STB Models Tier 3'!G61),"",VLOOKUP(G61,'Tier 3 Allowances'!$A$2:$B$6,2,FALSE)+SUM($J61:$AI61))</f>
        <v/>
      </c>
      <c r="AV61" s="56" t="str">
        <f>IF(ISBLANK('STB Models Tier 3'!G61),"",AU61+'STB Models Tier 3'!AJ61)</f>
        <v/>
      </c>
      <c r="AW61" s="56" t="str">
        <f>IF(ISBLANK('STB Models Tier 3'!AO61),"",IF('STB Models Tier 3'!AO61&gt;'Tier 3 Calculations'!AV61,"No","Yes"))</f>
        <v/>
      </c>
      <c r="AX61" s="79" t="str">
        <f>IF(ISBLANK('STB Models Tier 3'!AT61),"",'STB Models Tier 3'!AT61)</f>
        <v/>
      </c>
    </row>
    <row r="62" spans="1:50" ht="16" x14ac:dyDescent="0.2">
      <c r="A62" s="56" t="str">
        <f>IF(ISBLANK('STB Models Tier 3'!A62),"",'STB Models Tier 3'!A62)</f>
        <v/>
      </c>
      <c r="B62" s="14" t="str">
        <f>IF(ISBLANK('STB Models Tier 3'!B62),"",'STB Models Tier 3'!B62)</f>
        <v/>
      </c>
      <c r="C62" s="14" t="str">
        <f>IF(ISBLANK('STB Models Tier 3'!C62),"",'STB Models Tier 3'!C62)</f>
        <v/>
      </c>
      <c r="D62" s="14" t="str">
        <f>IF(ISBLANK('STB Models Tier 3'!D62),"",'STB Models Tier 3'!D62)</f>
        <v/>
      </c>
      <c r="E62" s="14" t="str">
        <f>IF(ISBLANK('STB Models Tier 3'!E62),"",'STB Models Tier 3'!E62)</f>
        <v/>
      </c>
      <c r="F62" s="14" t="str">
        <f>IF(ISBLANK('STB Models Tier 3'!F62),"",'STB Models Tier 3'!F62)</f>
        <v/>
      </c>
      <c r="G62" s="14" t="str">
        <f>IF(ISBLANK('STB Models Tier 3'!G62),"",'STB Models Tier 3'!G62)</f>
        <v/>
      </c>
      <c r="H62" s="14" t="str">
        <f>IF(ISBLANK('STB Models Tier 3'!H62),"",'STB Models Tier 3'!H62)</f>
        <v/>
      </c>
      <c r="I62" s="14" t="str">
        <f>IF(ISBLANK('STB Models Tier 3'!I62),"",'STB Models Tier 3'!I62)</f>
        <v/>
      </c>
      <c r="J62" s="14" t="str">
        <f>IF(AND(NOT(ISBLANK('STB Models Tier 3'!J62)),NOT(ISBLANK(VLOOKUP($G62,'Tier 3 Allowances'!$A$2:$AB$6,3,FALSE))),'STB Models Tier 3'!J62&lt;2), 'STB Models Tier 3'!J62*$J$2,"")</f>
        <v/>
      </c>
      <c r="K62" s="14" t="str">
        <f>IF(AND(NOT(ISBLANK('STB Models Tier 3'!K62)),NOT(ISBLANK(VLOOKUP($G62,'Tier 3 Allowances'!$A$2:$AB$6,4,FALSE))),'STB Models Tier 3'!K62&lt;3), 'STB Models Tier 3'!K62*$K$2,"")</f>
        <v/>
      </c>
      <c r="L62" s="14" t="str">
        <f>IF(AND(NOT(ISBLANK('STB Models Tier 3'!L62)),NOT(ISBLANK(VLOOKUP($G62,'Tier 3 Allowances'!$A$2:$AB$6,5,FALSE))),'STB Models Tier 3'!L62&lt;2), 'STB Models Tier 3'!L62*$L$2,"")</f>
        <v/>
      </c>
      <c r="M62" s="14" t="str">
        <f>IF(AND(NOT(ISBLANK('STB Models Tier 3'!M62)),NOT(ISBLANK(VLOOKUP($G62,'Tier 3 Allowances'!$A$2:$AB$6,6,FALSE))),'STB Models Tier 3'!M62&lt;3), 'STB Models Tier 3'!M62*$M$2,"")</f>
        <v/>
      </c>
      <c r="N62" s="14" t="str">
        <f>IF(AND(NOT(ISBLANK('STB Models Tier 3'!N62)),OR(ISBLANK('STB Models Tier 3'!O62),'STB Models Tier 3'!O62=0),NOT(ISBLANK(VLOOKUP($G62,'Tier 3 Allowances'!$A$2:$AB$6,7,FALSE))),'STB Models Tier 3'!N62&lt;2), 'STB Models Tier 3'!N62*$N$2,"")</f>
        <v/>
      </c>
      <c r="O62" s="14" t="str">
        <f>IF(AND(NOT(ISBLANK('STB Models Tier 3'!O62)),NOT(ISBLANK(VLOOKUP($G62,'Tier 3 Allowances'!$A$2:$AB$6,8,FALSE))),'STB Models Tier 3'!O62&lt;2), 'STB Models Tier 3'!O62*$O$2,"")</f>
        <v/>
      </c>
      <c r="P62" s="14" t="str">
        <f>IF(AND(NOT(ISBLANK('STB Models Tier 3'!P62)),NOT(ISBLANK(VLOOKUP($G62,'Tier 3 Allowances'!$A$2:$AB$6,9,FALSE))),'STB Models Tier 3'!P62&lt;7), 'STB Models Tier 3'!P62*$P$2,"")</f>
        <v/>
      </c>
      <c r="Q62" s="14" t="str">
        <f>IF(AND(NOT(ISBLANK('STB Models Tier 3'!Q62)),OR(ISBLANK('STB Models Tier 3'!T62),'STB Models Tier 3'!T62=0),NOT(ISBLANK(VLOOKUP($G62,'Tier 3 Allowances'!$A$2:$AB$6,10,FALSE))),'STB Models Tier 3'!Q62&lt;2), 'STB Models Tier 3'!Q62*$Q$2,"")</f>
        <v/>
      </c>
      <c r="R62" s="14" t="str">
        <f>IF(AND(NOT(ISBLANK('STB Models Tier 3'!R62)),NOT(ISBLANK(VLOOKUP($G62,'Tier 3 Allowances'!$A$2:$AB$6,11,FALSE))),'STB Models Tier 3'!R62&lt;2), 'STB Models Tier 3'!R62*$R$2,"")</f>
        <v/>
      </c>
      <c r="S62" s="14" t="str">
        <f>IF(AND(NOT(ISBLANK('STB Models Tier 3'!S62)),OR(ISBLANK('STB Models Tier 3'!T62),'STB Models Tier 3'!T62=0),NOT(ISBLANK(VLOOKUP($G62,'Tier 3 Allowances'!$A$2:$AB$6,12,FALSE))),'STB Models Tier 3'!S62&lt;2), 'STB Models Tier 3'!S62*$S$2,"")</f>
        <v/>
      </c>
      <c r="T62" s="14" t="str">
        <f>IF(AND(NOT(ISBLANK('STB Models Tier 3'!T62)),NOT(ISBLANK(VLOOKUP($G62,'Tier 3 Allowances'!$A$2:$AB$6,13,FALSE))),'STB Models Tier 3'!T62&lt;2), 'STB Models Tier 3'!T62*$T$2,"")</f>
        <v/>
      </c>
      <c r="U62" s="14" t="str">
        <f>IF(AND(NOT(ISBLANK('STB Models Tier 3'!U62)),NOT(ISBLANK(VLOOKUP($G62,'Tier 3 Allowances'!$A$2:$AB$6,14,FALSE))),'STB Models Tier 3'!U62&lt;2), 'STB Models Tier 3'!U62*$U$2,"")</f>
        <v/>
      </c>
      <c r="V62" s="14" t="str">
        <f>IF(AND(NOT(ISBLANK('STB Models Tier 3'!V62)),NOT(ISBLANK(VLOOKUP($G62,'Tier 3 Allowances'!$A$2:$AB$6,15,FALSE))),'STB Models Tier 3'!V62&lt;3), 'STB Models Tier 3'!V62*$V$2,"")</f>
        <v/>
      </c>
      <c r="W62" s="14" t="str">
        <f>IF(AND(NOT(ISBLANK('STB Models Tier 3'!W62)),NOT(ISBLANK(VLOOKUP($G62,'Tier 3 Allowances'!$A$2:$AB$6,16,FALSE))),'STB Models Tier 3'!W62&lt;2), 'STB Models Tier 3'!W62*$W$2,"")</f>
        <v/>
      </c>
      <c r="X62" s="14" t="str">
        <f>IF(AND(NOT(ISBLANK('STB Models Tier 3'!X62)),NOT(ISBLANK(VLOOKUP($G62,'Tier 3 Allowances'!$A$2:$AB$6,17,FALSE))),'STB Models Tier 3'!X62&lt;6), 'STB Models Tier 3'!X62*$X$2,"")</f>
        <v/>
      </c>
      <c r="Y62" s="14" t="str">
        <f>IF(AND(NOT(ISBLANK('STB Models Tier 3'!Y62)),NOT(ISBLANK(VLOOKUP($G62,'Tier 3 Allowances'!$A$2:$AB$6,18,FALSE))),'STB Models Tier 3'!Y62&lt;3), 'STB Models Tier 3'!Y62*$Y$2,"")</f>
        <v/>
      </c>
      <c r="Z62" s="14" t="str">
        <f>IF(AND(NOT(ISBLANK('STB Models Tier 3'!Z62)),NOT(ISBLANK(VLOOKUP($G62,'Tier 3 Allowances'!$A$2:$AB$6,19,FALSE))),'STB Models Tier 3'!Z62&lt;3), 'STB Models Tier 3'!Z62*$Z$2,"")</f>
        <v/>
      </c>
      <c r="AA62" s="14" t="str">
        <f>IF(AND(NOT(ISBLANK('STB Models Tier 3'!AA62)),NOT(ISBLANK(VLOOKUP($G62,'Tier 3 Allowances'!$A$2:$AB$6,20,FALSE))),'STB Models Tier 3'!AA62&lt;11), 'STB Models Tier 3'!AA62*$AA$2,"")</f>
        <v/>
      </c>
      <c r="AB62" s="14" t="str">
        <f>IF(AND(NOT(ISBLANK('STB Models Tier 3'!AB62)),NOT(ISBLANK(VLOOKUP($G62,'Tier 3 Allowances'!$A$2:$AB$6,21,FALSE))),'STB Models Tier 3'!AB62&lt;3), 'STB Models Tier 3'!AB62*$AB$2,"")</f>
        <v/>
      </c>
      <c r="AC62" s="14" t="str">
        <f>IF(AND(NOT(ISBLANK('STB Models Tier 3'!AC62)),NOT(ISBLANK(VLOOKUP($G62,'Tier 3 Allowances'!$A$2:$AB$6,22,FALSE))),'STB Models Tier 3'!AC62&lt;3), 'STB Models Tier 3'!AC62*$AC$2,"")</f>
        <v/>
      </c>
      <c r="AD62" s="14" t="str">
        <f>IF(AND(NOT(ISBLANK('STB Models Tier 3'!AD62)),NOT(ISBLANK(VLOOKUP($G62,'Tier 3 Allowances'!$A$2:$AB$6,23,FALSE))),'STB Models Tier 3'!AD62&lt;11), 'STB Models Tier 3'!AD62*$AD$2,"")</f>
        <v/>
      </c>
      <c r="AE62" s="14" t="str">
        <f>IF(AND(NOT(ISBLANK('STB Models Tier 3'!AE62)),NOT(ISBLANK(VLOOKUP($G62,'Tier 3 Allowances'!$A$2:$AB$6,24,FALSE))),'STB Models Tier 3'!AE62&lt;2), 'STB Models Tier 3'!AE62*$AE$2,"")</f>
        <v/>
      </c>
      <c r="AF62" s="14" t="str">
        <f>IF(AND(NOT(ISBLANK('STB Models Tier 3'!AF62)),NOT(ISBLANK(VLOOKUP($G62,'Tier 3 Allowances'!$A$2:$AB$6,25,FALSE))),'STB Models Tier 3'!AF62&lt;2,OR(ISBLANK('STB Models Tier 3'!AE62),'STB Models Tier 3'!AE62=0),OR(ISBLANK('STB Models Tier 3'!$P62),'STB Models Tier 3'!$P62=0)), 'STB Models Tier 3'!AF62*$AF$2,"")</f>
        <v/>
      </c>
      <c r="AG62" s="14" t="str">
        <f>IF(AND(NOT(ISBLANK('STB Models Tier 3'!AG62)),NOT(ISBLANK(VLOOKUP($G62,'Tier 3 Allowances'!$A$2:$AB$6,26,FALSE))),'STB Models Tier 3'!AG62&lt;2), 'STB Models Tier 3'!AG62*$AG$2,"")</f>
        <v/>
      </c>
      <c r="AH62" s="14" t="str">
        <f>IF(AND(NOT(ISBLANK('STB Models Tier 3'!AH62)),NOT(ISBLANK(VLOOKUP($G62,'Tier 3 Allowances'!$A$2:$AB$6,27,FALSE))),'STB Models Tier 3'!AH62&lt;2), 'STB Models Tier 3'!AH62*$AH$2,"")</f>
        <v/>
      </c>
      <c r="AI62" s="14" t="str">
        <f>IF(AND(NOT(ISBLANK('STB Models Tier 3'!AI62)),NOT(ISBLANK(VLOOKUP($G62,'Tier 3 Allowances'!$A$2:$AB$6,28,FALSE))),'STB Models Tier 3'!AI62&lt;2), 'STB Models Tier 3'!AI62*$AI$2,"")</f>
        <v/>
      </c>
      <c r="AJ62" s="56" t="str">
        <f>IF(ISBLANK('STB Models Tier 3'!AJ62),"",'STB Models Tier 3'!AJ62)</f>
        <v/>
      </c>
      <c r="AK62" s="15" t="str">
        <f>IF(ISBLANK('STB Models Tier 3'!AK62),"",'STB Models Tier 3'!AK62)</f>
        <v/>
      </c>
      <c r="AL62" s="15" t="str">
        <f>IF(ISBLANK('STB Models Tier 3'!AL62),"",'STB Models Tier 3'!AL62)</f>
        <v/>
      </c>
      <c r="AM62" s="15" t="str">
        <f>IF(ISBLANK('STB Models Tier 3'!AM62),"",'STB Models Tier 3'!AM62)</f>
        <v/>
      </c>
      <c r="AN62" s="15" t="str">
        <f>IF(ISBLANK('STB Models Tier 3'!AN62),"",'STB Models Tier 3'!AN62)</f>
        <v/>
      </c>
      <c r="AO62" s="15" t="str">
        <f>IF(ISBLANK('STB Models Tier 3'!AO62),"",'STB Models Tier 3'!AO62)</f>
        <v/>
      </c>
      <c r="AP62" s="15" t="str">
        <f>IF(ISBLANK('STB Models Tier 3'!G62),"",IF(ISBLANK('STB Models Tier 3'!H62), 14, 7-(4-$H62)/2))</f>
        <v/>
      </c>
      <c r="AQ62" s="15" t="str">
        <f>IF(ISBLANK('STB Models Tier 3'!G62),"",IF(ISBLANK('STB Models Tier 3'!I62),10,(10-I62)))</f>
        <v/>
      </c>
      <c r="AR62" s="15" t="str">
        <f>IF(ISBLANK('STB Models Tier 3'!G62),"",IF(ISBLANK('STB Models Tier 3'!H62),0,7+(4-H62)/2))</f>
        <v/>
      </c>
      <c r="AS62" s="15" t="str">
        <f>IF(ISBLANK('STB Models Tier 3'!G62),"",'STB Models Tier 3'!I62)</f>
        <v/>
      </c>
      <c r="AT62" s="15" t="str">
        <f>IF(ISBLANK('STB Models Tier 3'!G62),"",(IF(OR(AND(NOT(ISBLANK('STB Models Tier 3'!H62)),ISBLANK('STB Models Tier 3'!AM62)),AND(NOT(ISBLANK('STB Models Tier 3'!I62)),ISBLANK('STB Models Tier 3'!AN62)),ISBLANK('STB Models Tier 3'!AL62)),"Incomplete",0.365*('STB Models Tier 3'!AK62*AP62+'STB Models Tier 3'!AL62*AQ62+'STB Models Tier 3'!AM62*AR62+'STB Models Tier 3'!AN62*AS62))))</f>
        <v/>
      </c>
      <c r="AU62" s="14" t="str">
        <f>IF(ISBLANK('STB Models Tier 3'!G62),"",VLOOKUP(G62,'Tier 3 Allowances'!$A$2:$B$6,2,FALSE)+SUM($J62:$AI62))</f>
        <v/>
      </c>
      <c r="AV62" s="56" t="str">
        <f>IF(ISBLANK('STB Models Tier 3'!G62),"",AU62+'STB Models Tier 3'!AJ62)</f>
        <v/>
      </c>
      <c r="AW62" s="56" t="str">
        <f>IF(ISBLANK('STB Models Tier 3'!AO62),"",IF('STB Models Tier 3'!AO62&gt;'Tier 3 Calculations'!AV62,"No","Yes"))</f>
        <v/>
      </c>
      <c r="AX62" s="79" t="str">
        <f>IF(ISBLANK('STB Models Tier 3'!AT62),"",'STB Models Tier 3'!AT62)</f>
        <v/>
      </c>
    </row>
    <row r="63" spans="1:50" ht="16" x14ac:dyDescent="0.2">
      <c r="A63" s="56" t="str">
        <f>IF(ISBLANK('STB Models Tier 3'!A63),"",'STB Models Tier 3'!A63)</f>
        <v/>
      </c>
      <c r="B63" s="14" t="str">
        <f>IF(ISBLANK('STB Models Tier 3'!B63),"",'STB Models Tier 3'!B63)</f>
        <v/>
      </c>
      <c r="C63" s="14" t="str">
        <f>IF(ISBLANK('STB Models Tier 3'!C63),"",'STB Models Tier 3'!C63)</f>
        <v/>
      </c>
      <c r="D63" s="14" t="str">
        <f>IF(ISBLANK('STB Models Tier 3'!D63),"",'STB Models Tier 3'!D63)</f>
        <v/>
      </c>
      <c r="E63" s="14" t="str">
        <f>IF(ISBLANK('STB Models Tier 3'!E63),"",'STB Models Tier 3'!E63)</f>
        <v/>
      </c>
      <c r="F63" s="14" t="str">
        <f>IF(ISBLANK('STB Models Tier 3'!F63),"",'STB Models Tier 3'!F63)</f>
        <v/>
      </c>
      <c r="G63" s="14" t="str">
        <f>IF(ISBLANK('STB Models Tier 3'!G63),"",'STB Models Tier 3'!G63)</f>
        <v/>
      </c>
      <c r="H63" s="14" t="str">
        <f>IF(ISBLANK('STB Models Tier 3'!H63),"",'STB Models Tier 3'!H63)</f>
        <v/>
      </c>
      <c r="I63" s="14" t="str">
        <f>IF(ISBLANK('STB Models Tier 3'!I63),"",'STB Models Tier 3'!I63)</f>
        <v/>
      </c>
      <c r="J63" s="14" t="str">
        <f>IF(AND(NOT(ISBLANK('STB Models Tier 3'!J63)),NOT(ISBLANK(VLOOKUP($G63,'Tier 3 Allowances'!$A$2:$AB$6,3,FALSE))),'STB Models Tier 3'!J63&lt;2), 'STB Models Tier 3'!J63*$J$2,"")</f>
        <v/>
      </c>
      <c r="K63" s="14" t="str">
        <f>IF(AND(NOT(ISBLANK('STB Models Tier 3'!K63)),NOT(ISBLANK(VLOOKUP($G63,'Tier 3 Allowances'!$A$2:$AB$6,4,FALSE))),'STB Models Tier 3'!K63&lt;3), 'STB Models Tier 3'!K63*$K$2,"")</f>
        <v/>
      </c>
      <c r="L63" s="14" t="str">
        <f>IF(AND(NOT(ISBLANK('STB Models Tier 3'!L63)),NOT(ISBLANK(VLOOKUP($G63,'Tier 3 Allowances'!$A$2:$AB$6,5,FALSE))),'STB Models Tier 3'!L63&lt;2), 'STB Models Tier 3'!L63*$L$2,"")</f>
        <v/>
      </c>
      <c r="M63" s="14" t="str">
        <f>IF(AND(NOT(ISBLANK('STB Models Tier 3'!M63)),NOT(ISBLANK(VLOOKUP($G63,'Tier 3 Allowances'!$A$2:$AB$6,6,FALSE))),'STB Models Tier 3'!M63&lt;3), 'STB Models Tier 3'!M63*$M$2,"")</f>
        <v/>
      </c>
      <c r="N63" s="14" t="str">
        <f>IF(AND(NOT(ISBLANK('STB Models Tier 3'!N63)),OR(ISBLANK('STB Models Tier 3'!O63),'STB Models Tier 3'!O63=0),NOT(ISBLANK(VLOOKUP($G63,'Tier 3 Allowances'!$A$2:$AB$6,7,FALSE))),'STB Models Tier 3'!N63&lt;2), 'STB Models Tier 3'!N63*$N$2,"")</f>
        <v/>
      </c>
      <c r="O63" s="14" t="str">
        <f>IF(AND(NOT(ISBLANK('STB Models Tier 3'!O63)),NOT(ISBLANK(VLOOKUP($G63,'Tier 3 Allowances'!$A$2:$AB$6,8,FALSE))),'STB Models Tier 3'!O63&lt;2), 'STB Models Tier 3'!O63*$O$2,"")</f>
        <v/>
      </c>
      <c r="P63" s="14" t="str">
        <f>IF(AND(NOT(ISBLANK('STB Models Tier 3'!P63)),NOT(ISBLANK(VLOOKUP($G63,'Tier 3 Allowances'!$A$2:$AB$6,9,FALSE))),'STB Models Tier 3'!P63&lt;7), 'STB Models Tier 3'!P63*$P$2,"")</f>
        <v/>
      </c>
      <c r="Q63" s="14" t="str">
        <f>IF(AND(NOT(ISBLANK('STB Models Tier 3'!Q63)),OR(ISBLANK('STB Models Tier 3'!T63),'STB Models Tier 3'!T63=0),NOT(ISBLANK(VLOOKUP($G63,'Tier 3 Allowances'!$A$2:$AB$6,10,FALSE))),'STB Models Tier 3'!Q63&lt;2), 'STB Models Tier 3'!Q63*$Q$2,"")</f>
        <v/>
      </c>
      <c r="R63" s="14" t="str">
        <f>IF(AND(NOT(ISBLANK('STB Models Tier 3'!R63)),NOT(ISBLANK(VLOOKUP($G63,'Tier 3 Allowances'!$A$2:$AB$6,11,FALSE))),'STB Models Tier 3'!R63&lt;2), 'STB Models Tier 3'!R63*$R$2,"")</f>
        <v/>
      </c>
      <c r="S63" s="14" t="str">
        <f>IF(AND(NOT(ISBLANK('STB Models Tier 3'!S63)),OR(ISBLANK('STB Models Tier 3'!T63),'STB Models Tier 3'!T63=0),NOT(ISBLANK(VLOOKUP($G63,'Tier 3 Allowances'!$A$2:$AB$6,12,FALSE))),'STB Models Tier 3'!S63&lt;2), 'STB Models Tier 3'!S63*$S$2,"")</f>
        <v/>
      </c>
      <c r="T63" s="14" t="str">
        <f>IF(AND(NOT(ISBLANK('STB Models Tier 3'!T63)),NOT(ISBLANK(VLOOKUP($G63,'Tier 3 Allowances'!$A$2:$AB$6,13,FALSE))),'STB Models Tier 3'!T63&lt;2), 'STB Models Tier 3'!T63*$T$2,"")</f>
        <v/>
      </c>
      <c r="U63" s="14" t="str">
        <f>IF(AND(NOT(ISBLANK('STB Models Tier 3'!U63)),NOT(ISBLANK(VLOOKUP($G63,'Tier 3 Allowances'!$A$2:$AB$6,14,FALSE))),'STB Models Tier 3'!U63&lt;2), 'STB Models Tier 3'!U63*$U$2,"")</f>
        <v/>
      </c>
      <c r="V63" s="14" t="str">
        <f>IF(AND(NOT(ISBLANK('STB Models Tier 3'!V63)),NOT(ISBLANK(VLOOKUP($G63,'Tier 3 Allowances'!$A$2:$AB$6,15,FALSE))),'STB Models Tier 3'!V63&lt;3), 'STB Models Tier 3'!V63*$V$2,"")</f>
        <v/>
      </c>
      <c r="W63" s="14" t="str">
        <f>IF(AND(NOT(ISBLANK('STB Models Tier 3'!W63)),NOT(ISBLANK(VLOOKUP($G63,'Tier 3 Allowances'!$A$2:$AB$6,16,FALSE))),'STB Models Tier 3'!W63&lt;2), 'STB Models Tier 3'!W63*$W$2,"")</f>
        <v/>
      </c>
      <c r="X63" s="14" t="str">
        <f>IF(AND(NOT(ISBLANK('STB Models Tier 3'!X63)),NOT(ISBLANK(VLOOKUP($G63,'Tier 3 Allowances'!$A$2:$AB$6,17,FALSE))),'STB Models Tier 3'!X63&lt;6), 'STB Models Tier 3'!X63*$X$2,"")</f>
        <v/>
      </c>
      <c r="Y63" s="14" t="str">
        <f>IF(AND(NOT(ISBLANK('STB Models Tier 3'!Y63)),NOT(ISBLANK(VLOOKUP($G63,'Tier 3 Allowances'!$A$2:$AB$6,18,FALSE))),'STB Models Tier 3'!Y63&lt;3), 'STB Models Tier 3'!Y63*$Y$2,"")</f>
        <v/>
      </c>
      <c r="Z63" s="14" t="str">
        <f>IF(AND(NOT(ISBLANK('STB Models Tier 3'!Z63)),NOT(ISBLANK(VLOOKUP($G63,'Tier 3 Allowances'!$A$2:$AB$6,19,FALSE))),'STB Models Tier 3'!Z63&lt;3), 'STB Models Tier 3'!Z63*$Z$2,"")</f>
        <v/>
      </c>
      <c r="AA63" s="14" t="str">
        <f>IF(AND(NOT(ISBLANK('STB Models Tier 3'!AA63)),NOT(ISBLANK(VLOOKUP($G63,'Tier 3 Allowances'!$A$2:$AB$6,20,FALSE))),'STB Models Tier 3'!AA63&lt;11), 'STB Models Tier 3'!AA63*$AA$2,"")</f>
        <v/>
      </c>
      <c r="AB63" s="14" t="str">
        <f>IF(AND(NOT(ISBLANK('STB Models Tier 3'!AB63)),NOT(ISBLANK(VLOOKUP($G63,'Tier 3 Allowances'!$A$2:$AB$6,21,FALSE))),'STB Models Tier 3'!AB63&lt;3), 'STB Models Tier 3'!AB63*$AB$2,"")</f>
        <v/>
      </c>
      <c r="AC63" s="14" t="str">
        <f>IF(AND(NOT(ISBLANK('STB Models Tier 3'!AC63)),NOT(ISBLANK(VLOOKUP($G63,'Tier 3 Allowances'!$A$2:$AB$6,22,FALSE))),'STB Models Tier 3'!AC63&lt;3), 'STB Models Tier 3'!AC63*$AC$2,"")</f>
        <v/>
      </c>
      <c r="AD63" s="14" t="str">
        <f>IF(AND(NOT(ISBLANK('STB Models Tier 3'!AD63)),NOT(ISBLANK(VLOOKUP($G63,'Tier 3 Allowances'!$A$2:$AB$6,23,FALSE))),'STB Models Tier 3'!AD63&lt;11), 'STB Models Tier 3'!AD63*$AD$2,"")</f>
        <v/>
      </c>
      <c r="AE63" s="14" t="str">
        <f>IF(AND(NOT(ISBLANK('STB Models Tier 3'!AE63)),NOT(ISBLANK(VLOOKUP($G63,'Tier 3 Allowances'!$A$2:$AB$6,24,FALSE))),'STB Models Tier 3'!AE63&lt;2), 'STB Models Tier 3'!AE63*$AE$2,"")</f>
        <v/>
      </c>
      <c r="AF63" s="14" t="str">
        <f>IF(AND(NOT(ISBLANK('STB Models Tier 3'!AF63)),NOT(ISBLANK(VLOOKUP($G63,'Tier 3 Allowances'!$A$2:$AB$6,25,FALSE))),'STB Models Tier 3'!AF63&lt;2,OR(ISBLANK('STB Models Tier 3'!AE63),'STB Models Tier 3'!AE63=0),OR(ISBLANK('STB Models Tier 3'!$P63),'STB Models Tier 3'!$P63=0)), 'STB Models Tier 3'!AF63*$AF$2,"")</f>
        <v/>
      </c>
      <c r="AG63" s="14" t="str">
        <f>IF(AND(NOT(ISBLANK('STB Models Tier 3'!AG63)),NOT(ISBLANK(VLOOKUP($G63,'Tier 3 Allowances'!$A$2:$AB$6,26,FALSE))),'STB Models Tier 3'!AG63&lt;2), 'STB Models Tier 3'!AG63*$AG$2,"")</f>
        <v/>
      </c>
      <c r="AH63" s="14" t="str">
        <f>IF(AND(NOT(ISBLANK('STB Models Tier 3'!AH63)),NOT(ISBLANK(VLOOKUP($G63,'Tier 3 Allowances'!$A$2:$AB$6,27,FALSE))),'STB Models Tier 3'!AH63&lt;2), 'STB Models Tier 3'!AH63*$AH$2,"")</f>
        <v/>
      </c>
      <c r="AI63" s="14" t="str">
        <f>IF(AND(NOT(ISBLANK('STB Models Tier 3'!AI63)),NOT(ISBLANK(VLOOKUP($G63,'Tier 3 Allowances'!$A$2:$AB$6,28,FALSE))),'STB Models Tier 3'!AI63&lt;2), 'STB Models Tier 3'!AI63*$AI$2,"")</f>
        <v/>
      </c>
      <c r="AJ63" s="56" t="str">
        <f>IF(ISBLANK('STB Models Tier 3'!AJ63),"",'STB Models Tier 3'!AJ63)</f>
        <v/>
      </c>
      <c r="AK63" s="15" t="str">
        <f>IF(ISBLANK('STB Models Tier 3'!AK63),"",'STB Models Tier 3'!AK63)</f>
        <v/>
      </c>
      <c r="AL63" s="15" t="str">
        <f>IF(ISBLANK('STB Models Tier 3'!AL63),"",'STB Models Tier 3'!AL63)</f>
        <v/>
      </c>
      <c r="AM63" s="15" t="str">
        <f>IF(ISBLANK('STB Models Tier 3'!AM63),"",'STB Models Tier 3'!AM63)</f>
        <v/>
      </c>
      <c r="AN63" s="15" t="str">
        <f>IF(ISBLANK('STB Models Tier 3'!AN63),"",'STB Models Tier 3'!AN63)</f>
        <v/>
      </c>
      <c r="AO63" s="15" t="str">
        <f>IF(ISBLANK('STB Models Tier 3'!AO63),"",'STB Models Tier 3'!AO63)</f>
        <v/>
      </c>
      <c r="AP63" s="15" t="str">
        <f>IF(ISBLANK('STB Models Tier 3'!G63),"",IF(ISBLANK('STB Models Tier 3'!H63), 14, 7-(4-$H63)/2))</f>
        <v/>
      </c>
      <c r="AQ63" s="15" t="str">
        <f>IF(ISBLANK('STB Models Tier 3'!G63),"",IF(ISBLANK('STB Models Tier 3'!I63),10,(10-I63)))</f>
        <v/>
      </c>
      <c r="AR63" s="15" t="str">
        <f>IF(ISBLANK('STB Models Tier 3'!G63),"",IF(ISBLANK('STB Models Tier 3'!H63),0,7+(4-H63)/2))</f>
        <v/>
      </c>
      <c r="AS63" s="15" t="str">
        <f>IF(ISBLANK('STB Models Tier 3'!G63),"",'STB Models Tier 3'!I63)</f>
        <v/>
      </c>
      <c r="AT63" s="15" t="str">
        <f>IF(ISBLANK('STB Models Tier 3'!G63),"",(IF(OR(AND(NOT(ISBLANK('STB Models Tier 3'!H63)),ISBLANK('STB Models Tier 3'!AM63)),AND(NOT(ISBLANK('STB Models Tier 3'!I63)),ISBLANK('STB Models Tier 3'!AN63)),ISBLANK('STB Models Tier 3'!AL63)),"Incomplete",0.365*('STB Models Tier 3'!AK63*AP63+'STB Models Tier 3'!AL63*AQ63+'STB Models Tier 3'!AM63*AR63+'STB Models Tier 3'!AN63*AS63))))</f>
        <v/>
      </c>
      <c r="AU63" s="14" t="str">
        <f>IF(ISBLANK('STB Models Tier 3'!G63),"",VLOOKUP(G63,'Tier 3 Allowances'!$A$2:$B$6,2,FALSE)+SUM($J63:$AI63))</f>
        <v/>
      </c>
      <c r="AV63" s="56" t="str">
        <f>IF(ISBLANK('STB Models Tier 3'!G63),"",AU63+'STB Models Tier 3'!AJ63)</f>
        <v/>
      </c>
      <c r="AW63" s="56" t="str">
        <f>IF(ISBLANK('STB Models Tier 3'!AO63),"",IF('STB Models Tier 3'!AO63&gt;'Tier 3 Calculations'!AV63,"No","Yes"))</f>
        <v/>
      </c>
      <c r="AX63" s="79" t="str">
        <f>IF(ISBLANK('STB Models Tier 3'!AT63),"",'STB Models Tier 3'!AT63)</f>
        <v/>
      </c>
    </row>
    <row r="64" spans="1:50" ht="16" x14ac:dyDescent="0.2">
      <c r="A64" s="56" t="str">
        <f>IF(ISBLANK('STB Models Tier 3'!A64),"",'STB Models Tier 3'!A64)</f>
        <v/>
      </c>
      <c r="B64" s="14" t="str">
        <f>IF(ISBLANK('STB Models Tier 3'!B64),"",'STB Models Tier 3'!B64)</f>
        <v/>
      </c>
      <c r="C64" s="14" t="str">
        <f>IF(ISBLANK('STB Models Tier 3'!C64),"",'STB Models Tier 3'!C64)</f>
        <v/>
      </c>
      <c r="D64" s="14" t="str">
        <f>IF(ISBLANK('STB Models Tier 3'!D64),"",'STB Models Tier 3'!D64)</f>
        <v/>
      </c>
      <c r="E64" s="14" t="str">
        <f>IF(ISBLANK('STB Models Tier 3'!E64),"",'STB Models Tier 3'!E64)</f>
        <v/>
      </c>
      <c r="F64" s="14" t="str">
        <f>IF(ISBLANK('STB Models Tier 3'!F64),"",'STB Models Tier 3'!F64)</f>
        <v/>
      </c>
      <c r="G64" s="14" t="str">
        <f>IF(ISBLANK('STB Models Tier 3'!G64),"",'STB Models Tier 3'!G64)</f>
        <v/>
      </c>
      <c r="H64" s="14" t="str">
        <f>IF(ISBLANK('STB Models Tier 3'!H64),"",'STB Models Tier 3'!H64)</f>
        <v/>
      </c>
      <c r="I64" s="14" t="str">
        <f>IF(ISBLANK('STB Models Tier 3'!I64),"",'STB Models Tier 3'!I64)</f>
        <v/>
      </c>
      <c r="J64" s="14" t="str">
        <f>IF(AND(NOT(ISBLANK('STB Models Tier 3'!J64)),NOT(ISBLANK(VLOOKUP($G64,'Tier 3 Allowances'!$A$2:$AB$6,3,FALSE))),'STB Models Tier 3'!J64&lt;2), 'STB Models Tier 3'!J64*$J$2,"")</f>
        <v/>
      </c>
      <c r="K64" s="14" t="str">
        <f>IF(AND(NOT(ISBLANK('STB Models Tier 3'!K64)),NOT(ISBLANK(VLOOKUP($G64,'Tier 3 Allowances'!$A$2:$AB$6,4,FALSE))),'STB Models Tier 3'!K64&lt;3), 'STB Models Tier 3'!K64*$K$2,"")</f>
        <v/>
      </c>
      <c r="L64" s="14" t="str">
        <f>IF(AND(NOT(ISBLANK('STB Models Tier 3'!L64)),NOT(ISBLANK(VLOOKUP($G64,'Tier 3 Allowances'!$A$2:$AB$6,5,FALSE))),'STB Models Tier 3'!L64&lt;2), 'STB Models Tier 3'!L64*$L$2,"")</f>
        <v/>
      </c>
      <c r="M64" s="14" t="str">
        <f>IF(AND(NOT(ISBLANK('STB Models Tier 3'!M64)),NOT(ISBLANK(VLOOKUP($G64,'Tier 3 Allowances'!$A$2:$AB$6,6,FALSE))),'STB Models Tier 3'!M64&lt;3), 'STB Models Tier 3'!M64*$M$2,"")</f>
        <v/>
      </c>
      <c r="N64" s="14" t="str">
        <f>IF(AND(NOT(ISBLANK('STB Models Tier 3'!N64)),OR(ISBLANK('STB Models Tier 3'!O64),'STB Models Tier 3'!O64=0),NOT(ISBLANK(VLOOKUP($G64,'Tier 3 Allowances'!$A$2:$AB$6,7,FALSE))),'STB Models Tier 3'!N64&lt;2), 'STB Models Tier 3'!N64*$N$2,"")</f>
        <v/>
      </c>
      <c r="O64" s="14" t="str">
        <f>IF(AND(NOT(ISBLANK('STB Models Tier 3'!O64)),NOT(ISBLANK(VLOOKUP($G64,'Tier 3 Allowances'!$A$2:$AB$6,8,FALSE))),'STB Models Tier 3'!O64&lt;2), 'STB Models Tier 3'!O64*$O$2,"")</f>
        <v/>
      </c>
      <c r="P64" s="14" t="str">
        <f>IF(AND(NOT(ISBLANK('STB Models Tier 3'!P64)),NOT(ISBLANK(VLOOKUP($G64,'Tier 3 Allowances'!$A$2:$AB$6,9,FALSE))),'STB Models Tier 3'!P64&lt;7), 'STB Models Tier 3'!P64*$P$2,"")</f>
        <v/>
      </c>
      <c r="Q64" s="14" t="str">
        <f>IF(AND(NOT(ISBLANK('STB Models Tier 3'!Q64)),OR(ISBLANK('STB Models Tier 3'!T64),'STB Models Tier 3'!T64=0),NOT(ISBLANK(VLOOKUP($G64,'Tier 3 Allowances'!$A$2:$AB$6,10,FALSE))),'STB Models Tier 3'!Q64&lt;2), 'STB Models Tier 3'!Q64*$Q$2,"")</f>
        <v/>
      </c>
      <c r="R64" s="14" t="str">
        <f>IF(AND(NOT(ISBLANK('STB Models Tier 3'!R64)),NOT(ISBLANK(VLOOKUP($G64,'Tier 3 Allowances'!$A$2:$AB$6,11,FALSE))),'STB Models Tier 3'!R64&lt;2), 'STB Models Tier 3'!R64*$R$2,"")</f>
        <v/>
      </c>
      <c r="S64" s="14" t="str">
        <f>IF(AND(NOT(ISBLANK('STB Models Tier 3'!S64)),OR(ISBLANK('STB Models Tier 3'!T64),'STB Models Tier 3'!T64=0),NOT(ISBLANK(VLOOKUP($G64,'Tier 3 Allowances'!$A$2:$AB$6,12,FALSE))),'STB Models Tier 3'!S64&lt;2), 'STB Models Tier 3'!S64*$S$2,"")</f>
        <v/>
      </c>
      <c r="T64" s="14" t="str">
        <f>IF(AND(NOT(ISBLANK('STB Models Tier 3'!T64)),NOT(ISBLANK(VLOOKUP($G64,'Tier 3 Allowances'!$A$2:$AB$6,13,FALSE))),'STB Models Tier 3'!T64&lt;2), 'STB Models Tier 3'!T64*$T$2,"")</f>
        <v/>
      </c>
      <c r="U64" s="14" t="str">
        <f>IF(AND(NOT(ISBLANK('STB Models Tier 3'!U64)),NOT(ISBLANK(VLOOKUP($G64,'Tier 3 Allowances'!$A$2:$AB$6,14,FALSE))),'STB Models Tier 3'!U64&lt;2), 'STB Models Tier 3'!U64*$U$2,"")</f>
        <v/>
      </c>
      <c r="V64" s="14" t="str">
        <f>IF(AND(NOT(ISBLANK('STB Models Tier 3'!V64)),NOT(ISBLANK(VLOOKUP($G64,'Tier 3 Allowances'!$A$2:$AB$6,15,FALSE))),'STB Models Tier 3'!V64&lt;3), 'STB Models Tier 3'!V64*$V$2,"")</f>
        <v/>
      </c>
      <c r="W64" s="14" t="str">
        <f>IF(AND(NOT(ISBLANK('STB Models Tier 3'!W64)),NOT(ISBLANK(VLOOKUP($G64,'Tier 3 Allowances'!$A$2:$AB$6,16,FALSE))),'STB Models Tier 3'!W64&lt;2), 'STB Models Tier 3'!W64*$W$2,"")</f>
        <v/>
      </c>
      <c r="X64" s="14" t="str">
        <f>IF(AND(NOT(ISBLANK('STB Models Tier 3'!X64)),NOT(ISBLANK(VLOOKUP($G64,'Tier 3 Allowances'!$A$2:$AB$6,17,FALSE))),'STB Models Tier 3'!X64&lt;6), 'STB Models Tier 3'!X64*$X$2,"")</f>
        <v/>
      </c>
      <c r="Y64" s="14" t="str">
        <f>IF(AND(NOT(ISBLANK('STB Models Tier 3'!Y64)),NOT(ISBLANK(VLOOKUP($G64,'Tier 3 Allowances'!$A$2:$AB$6,18,FALSE))),'STB Models Tier 3'!Y64&lt;3), 'STB Models Tier 3'!Y64*$Y$2,"")</f>
        <v/>
      </c>
      <c r="Z64" s="14" t="str">
        <f>IF(AND(NOT(ISBLANK('STB Models Tier 3'!Z64)),NOT(ISBLANK(VLOOKUP($G64,'Tier 3 Allowances'!$A$2:$AB$6,19,FALSE))),'STB Models Tier 3'!Z64&lt;3), 'STB Models Tier 3'!Z64*$Z$2,"")</f>
        <v/>
      </c>
      <c r="AA64" s="14" t="str">
        <f>IF(AND(NOT(ISBLANK('STB Models Tier 3'!AA64)),NOT(ISBLANK(VLOOKUP($G64,'Tier 3 Allowances'!$A$2:$AB$6,20,FALSE))),'STB Models Tier 3'!AA64&lt;11), 'STB Models Tier 3'!AA64*$AA$2,"")</f>
        <v/>
      </c>
      <c r="AB64" s="14" t="str">
        <f>IF(AND(NOT(ISBLANK('STB Models Tier 3'!AB64)),NOT(ISBLANK(VLOOKUP($G64,'Tier 3 Allowances'!$A$2:$AB$6,21,FALSE))),'STB Models Tier 3'!AB64&lt;3), 'STB Models Tier 3'!AB64*$AB$2,"")</f>
        <v/>
      </c>
      <c r="AC64" s="14" t="str">
        <f>IF(AND(NOT(ISBLANK('STB Models Tier 3'!AC64)),NOT(ISBLANK(VLOOKUP($G64,'Tier 3 Allowances'!$A$2:$AB$6,22,FALSE))),'STB Models Tier 3'!AC64&lt;3), 'STB Models Tier 3'!AC64*$AC$2,"")</f>
        <v/>
      </c>
      <c r="AD64" s="14" t="str">
        <f>IF(AND(NOT(ISBLANK('STB Models Tier 3'!AD64)),NOT(ISBLANK(VLOOKUP($G64,'Tier 3 Allowances'!$A$2:$AB$6,23,FALSE))),'STB Models Tier 3'!AD64&lt;11), 'STB Models Tier 3'!AD64*$AD$2,"")</f>
        <v/>
      </c>
      <c r="AE64" s="14" t="str">
        <f>IF(AND(NOT(ISBLANK('STB Models Tier 3'!AE64)),NOT(ISBLANK(VLOOKUP($G64,'Tier 3 Allowances'!$A$2:$AB$6,24,FALSE))),'STB Models Tier 3'!AE64&lt;2), 'STB Models Tier 3'!AE64*$AE$2,"")</f>
        <v/>
      </c>
      <c r="AF64" s="14" t="str">
        <f>IF(AND(NOT(ISBLANK('STB Models Tier 3'!AF64)),NOT(ISBLANK(VLOOKUP($G64,'Tier 3 Allowances'!$A$2:$AB$6,25,FALSE))),'STB Models Tier 3'!AF64&lt;2,OR(ISBLANK('STB Models Tier 3'!AE64),'STB Models Tier 3'!AE64=0),OR(ISBLANK('STB Models Tier 3'!$P64),'STB Models Tier 3'!$P64=0)), 'STB Models Tier 3'!AF64*$AF$2,"")</f>
        <v/>
      </c>
      <c r="AG64" s="14" t="str">
        <f>IF(AND(NOT(ISBLANK('STB Models Tier 3'!AG64)),NOT(ISBLANK(VLOOKUP($G64,'Tier 3 Allowances'!$A$2:$AB$6,26,FALSE))),'STB Models Tier 3'!AG64&lt;2), 'STB Models Tier 3'!AG64*$AG$2,"")</f>
        <v/>
      </c>
      <c r="AH64" s="14" t="str">
        <f>IF(AND(NOT(ISBLANK('STB Models Tier 3'!AH64)),NOT(ISBLANK(VLOOKUP($G64,'Tier 3 Allowances'!$A$2:$AB$6,27,FALSE))),'STB Models Tier 3'!AH64&lt;2), 'STB Models Tier 3'!AH64*$AH$2,"")</f>
        <v/>
      </c>
      <c r="AI64" s="14" t="str">
        <f>IF(AND(NOT(ISBLANK('STB Models Tier 3'!AI64)),NOT(ISBLANK(VLOOKUP($G64,'Tier 3 Allowances'!$A$2:$AB$6,28,FALSE))),'STB Models Tier 3'!AI64&lt;2), 'STB Models Tier 3'!AI64*$AI$2,"")</f>
        <v/>
      </c>
      <c r="AJ64" s="56" t="str">
        <f>IF(ISBLANK('STB Models Tier 3'!AJ64),"",'STB Models Tier 3'!AJ64)</f>
        <v/>
      </c>
      <c r="AK64" s="15" t="str">
        <f>IF(ISBLANK('STB Models Tier 3'!AK64),"",'STB Models Tier 3'!AK64)</f>
        <v/>
      </c>
      <c r="AL64" s="15" t="str">
        <f>IF(ISBLANK('STB Models Tier 3'!AL64),"",'STB Models Tier 3'!AL64)</f>
        <v/>
      </c>
      <c r="AM64" s="15" t="str">
        <f>IF(ISBLANK('STB Models Tier 3'!AM64),"",'STB Models Tier 3'!AM64)</f>
        <v/>
      </c>
      <c r="AN64" s="15" t="str">
        <f>IF(ISBLANK('STB Models Tier 3'!AN64),"",'STB Models Tier 3'!AN64)</f>
        <v/>
      </c>
      <c r="AO64" s="15" t="str">
        <f>IF(ISBLANK('STB Models Tier 3'!AO64),"",'STB Models Tier 3'!AO64)</f>
        <v/>
      </c>
      <c r="AP64" s="15" t="str">
        <f>IF(ISBLANK('STB Models Tier 3'!G64),"",IF(ISBLANK('STB Models Tier 3'!H64), 14, 7-(4-$H64)/2))</f>
        <v/>
      </c>
      <c r="AQ64" s="15" t="str">
        <f>IF(ISBLANK('STB Models Tier 3'!G64),"",IF(ISBLANK('STB Models Tier 3'!I64),10,(10-I64)))</f>
        <v/>
      </c>
      <c r="AR64" s="15" t="str">
        <f>IF(ISBLANK('STB Models Tier 3'!G64),"",IF(ISBLANK('STB Models Tier 3'!H64),0,7+(4-H64)/2))</f>
        <v/>
      </c>
      <c r="AS64" s="15" t="str">
        <f>IF(ISBLANK('STB Models Tier 3'!G64),"",'STB Models Tier 3'!I64)</f>
        <v/>
      </c>
      <c r="AT64" s="15" t="str">
        <f>IF(ISBLANK('STB Models Tier 3'!G64),"",(IF(OR(AND(NOT(ISBLANK('STB Models Tier 3'!H64)),ISBLANK('STB Models Tier 3'!AM64)),AND(NOT(ISBLANK('STB Models Tier 3'!I64)),ISBLANK('STB Models Tier 3'!AN64)),ISBLANK('STB Models Tier 3'!AL64)),"Incomplete",0.365*('STB Models Tier 3'!AK64*AP64+'STB Models Tier 3'!AL64*AQ64+'STB Models Tier 3'!AM64*AR64+'STB Models Tier 3'!AN64*AS64))))</f>
        <v/>
      </c>
      <c r="AU64" s="14" t="str">
        <f>IF(ISBLANK('STB Models Tier 3'!G64),"",VLOOKUP(G64,'Tier 3 Allowances'!$A$2:$B$6,2,FALSE)+SUM($J64:$AI64))</f>
        <v/>
      </c>
      <c r="AV64" s="56" t="str">
        <f>IF(ISBLANK('STB Models Tier 3'!G64),"",AU64+'STB Models Tier 3'!AJ64)</f>
        <v/>
      </c>
      <c r="AW64" s="56" t="str">
        <f>IF(ISBLANK('STB Models Tier 3'!AO64),"",IF('STB Models Tier 3'!AO64&gt;'Tier 3 Calculations'!AV64,"No","Yes"))</f>
        <v/>
      </c>
      <c r="AX64" s="79" t="str">
        <f>IF(ISBLANK('STB Models Tier 3'!AT64),"",'STB Models Tier 3'!AT64)</f>
        <v/>
      </c>
    </row>
    <row r="65" spans="1:50" ht="16" x14ac:dyDescent="0.2">
      <c r="A65" s="56" t="str">
        <f>IF(ISBLANK('STB Models Tier 3'!A65),"",'STB Models Tier 3'!A65)</f>
        <v/>
      </c>
      <c r="B65" s="14" t="str">
        <f>IF(ISBLANK('STB Models Tier 3'!B65),"",'STB Models Tier 3'!B65)</f>
        <v/>
      </c>
      <c r="C65" s="14" t="str">
        <f>IF(ISBLANK('STB Models Tier 3'!C65),"",'STB Models Tier 3'!C65)</f>
        <v/>
      </c>
      <c r="D65" s="14" t="str">
        <f>IF(ISBLANK('STB Models Tier 3'!D65),"",'STB Models Tier 3'!D65)</f>
        <v/>
      </c>
      <c r="E65" s="14" t="str">
        <f>IF(ISBLANK('STB Models Tier 3'!E65),"",'STB Models Tier 3'!E65)</f>
        <v/>
      </c>
      <c r="F65" s="14" t="str">
        <f>IF(ISBLANK('STB Models Tier 3'!F65),"",'STB Models Tier 3'!F65)</f>
        <v/>
      </c>
      <c r="G65" s="14" t="str">
        <f>IF(ISBLANK('STB Models Tier 3'!G65),"",'STB Models Tier 3'!G65)</f>
        <v/>
      </c>
      <c r="H65" s="14" t="str">
        <f>IF(ISBLANK('STB Models Tier 3'!H65),"",'STB Models Tier 3'!H65)</f>
        <v/>
      </c>
      <c r="I65" s="14" t="str">
        <f>IF(ISBLANK('STB Models Tier 3'!I65),"",'STB Models Tier 3'!I65)</f>
        <v/>
      </c>
      <c r="J65" s="14" t="str">
        <f>IF(AND(NOT(ISBLANK('STB Models Tier 3'!J65)),NOT(ISBLANK(VLOOKUP($G65,'Tier 3 Allowances'!$A$2:$AB$6,3,FALSE))),'STB Models Tier 3'!J65&lt;2), 'STB Models Tier 3'!J65*$J$2,"")</f>
        <v/>
      </c>
      <c r="K65" s="14" t="str">
        <f>IF(AND(NOT(ISBLANK('STB Models Tier 3'!K65)),NOT(ISBLANK(VLOOKUP($G65,'Tier 3 Allowances'!$A$2:$AB$6,4,FALSE))),'STB Models Tier 3'!K65&lt;3), 'STB Models Tier 3'!K65*$K$2,"")</f>
        <v/>
      </c>
      <c r="L65" s="14" t="str">
        <f>IF(AND(NOT(ISBLANK('STB Models Tier 3'!L65)),NOT(ISBLANK(VLOOKUP($G65,'Tier 3 Allowances'!$A$2:$AB$6,5,FALSE))),'STB Models Tier 3'!L65&lt;2), 'STB Models Tier 3'!L65*$L$2,"")</f>
        <v/>
      </c>
      <c r="M65" s="14" t="str">
        <f>IF(AND(NOT(ISBLANK('STB Models Tier 3'!M65)),NOT(ISBLANK(VLOOKUP($G65,'Tier 3 Allowances'!$A$2:$AB$6,6,FALSE))),'STB Models Tier 3'!M65&lt;3), 'STB Models Tier 3'!M65*$M$2,"")</f>
        <v/>
      </c>
      <c r="N65" s="14" t="str">
        <f>IF(AND(NOT(ISBLANK('STB Models Tier 3'!N65)),OR(ISBLANK('STB Models Tier 3'!O65),'STB Models Tier 3'!O65=0),NOT(ISBLANK(VLOOKUP($G65,'Tier 3 Allowances'!$A$2:$AB$6,7,FALSE))),'STB Models Tier 3'!N65&lt;2), 'STB Models Tier 3'!N65*$N$2,"")</f>
        <v/>
      </c>
      <c r="O65" s="14" t="str">
        <f>IF(AND(NOT(ISBLANK('STB Models Tier 3'!O65)),NOT(ISBLANK(VLOOKUP($G65,'Tier 3 Allowances'!$A$2:$AB$6,8,FALSE))),'STB Models Tier 3'!O65&lt;2), 'STB Models Tier 3'!O65*$O$2,"")</f>
        <v/>
      </c>
      <c r="P65" s="14" t="str">
        <f>IF(AND(NOT(ISBLANK('STB Models Tier 3'!P65)),NOT(ISBLANK(VLOOKUP($G65,'Tier 3 Allowances'!$A$2:$AB$6,9,FALSE))),'STB Models Tier 3'!P65&lt;7), 'STB Models Tier 3'!P65*$P$2,"")</f>
        <v/>
      </c>
      <c r="Q65" s="14" t="str">
        <f>IF(AND(NOT(ISBLANK('STB Models Tier 3'!Q65)),OR(ISBLANK('STB Models Tier 3'!T65),'STB Models Tier 3'!T65=0),NOT(ISBLANK(VLOOKUP($G65,'Tier 3 Allowances'!$A$2:$AB$6,10,FALSE))),'STB Models Tier 3'!Q65&lt;2), 'STB Models Tier 3'!Q65*$Q$2,"")</f>
        <v/>
      </c>
      <c r="R65" s="14" t="str">
        <f>IF(AND(NOT(ISBLANK('STB Models Tier 3'!R65)),NOT(ISBLANK(VLOOKUP($G65,'Tier 3 Allowances'!$A$2:$AB$6,11,FALSE))),'STB Models Tier 3'!R65&lt;2), 'STB Models Tier 3'!R65*$R$2,"")</f>
        <v/>
      </c>
      <c r="S65" s="14" t="str">
        <f>IF(AND(NOT(ISBLANK('STB Models Tier 3'!S65)),OR(ISBLANK('STB Models Tier 3'!T65),'STB Models Tier 3'!T65=0),NOT(ISBLANK(VLOOKUP($G65,'Tier 3 Allowances'!$A$2:$AB$6,12,FALSE))),'STB Models Tier 3'!S65&lt;2), 'STB Models Tier 3'!S65*$S$2,"")</f>
        <v/>
      </c>
      <c r="T65" s="14" t="str">
        <f>IF(AND(NOT(ISBLANK('STB Models Tier 3'!T65)),NOT(ISBLANK(VLOOKUP($G65,'Tier 3 Allowances'!$A$2:$AB$6,13,FALSE))),'STB Models Tier 3'!T65&lt;2), 'STB Models Tier 3'!T65*$T$2,"")</f>
        <v/>
      </c>
      <c r="U65" s="14" t="str">
        <f>IF(AND(NOT(ISBLANK('STB Models Tier 3'!U65)),NOT(ISBLANK(VLOOKUP($G65,'Tier 3 Allowances'!$A$2:$AB$6,14,FALSE))),'STB Models Tier 3'!U65&lt;2), 'STB Models Tier 3'!U65*$U$2,"")</f>
        <v/>
      </c>
      <c r="V65" s="14" t="str">
        <f>IF(AND(NOT(ISBLANK('STB Models Tier 3'!V65)),NOT(ISBLANK(VLOOKUP($G65,'Tier 3 Allowances'!$A$2:$AB$6,15,FALSE))),'STB Models Tier 3'!V65&lt;3), 'STB Models Tier 3'!V65*$V$2,"")</f>
        <v/>
      </c>
      <c r="W65" s="14" t="str">
        <f>IF(AND(NOT(ISBLANK('STB Models Tier 3'!W65)),NOT(ISBLANK(VLOOKUP($G65,'Tier 3 Allowances'!$A$2:$AB$6,16,FALSE))),'STB Models Tier 3'!W65&lt;2), 'STB Models Tier 3'!W65*$W$2,"")</f>
        <v/>
      </c>
      <c r="X65" s="14" t="str">
        <f>IF(AND(NOT(ISBLANK('STB Models Tier 3'!X65)),NOT(ISBLANK(VLOOKUP($G65,'Tier 3 Allowances'!$A$2:$AB$6,17,FALSE))),'STB Models Tier 3'!X65&lt;6), 'STB Models Tier 3'!X65*$X$2,"")</f>
        <v/>
      </c>
      <c r="Y65" s="14" t="str">
        <f>IF(AND(NOT(ISBLANK('STB Models Tier 3'!Y65)),NOT(ISBLANK(VLOOKUP($G65,'Tier 3 Allowances'!$A$2:$AB$6,18,FALSE))),'STB Models Tier 3'!Y65&lt;3), 'STB Models Tier 3'!Y65*$Y$2,"")</f>
        <v/>
      </c>
      <c r="Z65" s="14" t="str">
        <f>IF(AND(NOT(ISBLANK('STB Models Tier 3'!Z65)),NOT(ISBLANK(VLOOKUP($G65,'Tier 3 Allowances'!$A$2:$AB$6,19,FALSE))),'STB Models Tier 3'!Z65&lt;3), 'STB Models Tier 3'!Z65*$Z$2,"")</f>
        <v/>
      </c>
      <c r="AA65" s="14" t="str">
        <f>IF(AND(NOT(ISBLANK('STB Models Tier 3'!AA65)),NOT(ISBLANK(VLOOKUP($G65,'Tier 3 Allowances'!$A$2:$AB$6,20,FALSE))),'STB Models Tier 3'!AA65&lt;11), 'STB Models Tier 3'!AA65*$AA$2,"")</f>
        <v/>
      </c>
      <c r="AB65" s="14" t="str">
        <f>IF(AND(NOT(ISBLANK('STB Models Tier 3'!AB65)),NOT(ISBLANK(VLOOKUP($G65,'Tier 3 Allowances'!$A$2:$AB$6,21,FALSE))),'STB Models Tier 3'!AB65&lt;3), 'STB Models Tier 3'!AB65*$AB$2,"")</f>
        <v/>
      </c>
      <c r="AC65" s="14" t="str">
        <f>IF(AND(NOT(ISBLANK('STB Models Tier 3'!AC65)),NOT(ISBLANK(VLOOKUP($G65,'Tier 3 Allowances'!$A$2:$AB$6,22,FALSE))),'STB Models Tier 3'!AC65&lt;3), 'STB Models Tier 3'!AC65*$AC$2,"")</f>
        <v/>
      </c>
      <c r="AD65" s="14" t="str">
        <f>IF(AND(NOT(ISBLANK('STB Models Tier 3'!AD65)),NOT(ISBLANK(VLOOKUP($G65,'Tier 3 Allowances'!$A$2:$AB$6,23,FALSE))),'STB Models Tier 3'!AD65&lt;11), 'STB Models Tier 3'!AD65*$AD$2,"")</f>
        <v/>
      </c>
      <c r="AE65" s="14" t="str">
        <f>IF(AND(NOT(ISBLANK('STB Models Tier 3'!AE65)),NOT(ISBLANK(VLOOKUP($G65,'Tier 3 Allowances'!$A$2:$AB$6,24,FALSE))),'STB Models Tier 3'!AE65&lt;2), 'STB Models Tier 3'!AE65*$AE$2,"")</f>
        <v/>
      </c>
      <c r="AF65" s="14" t="str">
        <f>IF(AND(NOT(ISBLANK('STB Models Tier 3'!AF65)),NOT(ISBLANK(VLOOKUP($G65,'Tier 3 Allowances'!$A$2:$AB$6,25,FALSE))),'STB Models Tier 3'!AF65&lt;2,OR(ISBLANK('STB Models Tier 3'!AE65),'STB Models Tier 3'!AE65=0),OR(ISBLANK('STB Models Tier 3'!$P65),'STB Models Tier 3'!$P65=0)), 'STB Models Tier 3'!AF65*$AF$2,"")</f>
        <v/>
      </c>
      <c r="AG65" s="14" t="str">
        <f>IF(AND(NOT(ISBLANK('STB Models Tier 3'!AG65)),NOT(ISBLANK(VLOOKUP($G65,'Tier 3 Allowances'!$A$2:$AB$6,26,FALSE))),'STB Models Tier 3'!AG65&lt;2), 'STB Models Tier 3'!AG65*$AG$2,"")</f>
        <v/>
      </c>
      <c r="AH65" s="14" t="str">
        <f>IF(AND(NOT(ISBLANK('STB Models Tier 3'!AH65)),NOT(ISBLANK(VLOOKUP($G65,'Tier 3 Allowances'!$A$2:$AB$6,27,FALSE))),'STB Models Tier 3'!AH65&lt;2), 'STB Models Tier 3'!AH65*$AH$2,"")</f>
        <v/>
      </c>
      <c r="AI65" s="14" t="str">
        <f>IF(AND(NOT(ISBLANK('STB Models Tier 3'!AI65)),NOT(ISBLANK(VLOOKUP($G65,'Tier 3 Allowances'!$A$2:$AB$6,28,FALSE))),'STB Models Tier 3'!AI65&lt;2), 'STB Models Tier 3'!AI65*$AI$2,"")</f>
        <v/>
      </c>
      <c r="AJ65" s="56" t="str">
        <f>IF(ISBLANK('STB Models Tier 3'!AJ65),"",'STB Models Tier 3'!AJ65)</f>
        <v/>
      </c>
      <c r="AK65" s="15" t="str">
        <f>IF(ISBLANK('STB Models Tier 3'!AK65),"",'STB Models Tier 3'!AK65)</f>
        <v/>
      </c>
      <c r="AL65" s="15" t="str">
        <f>IF(ISBLANK('STB Models Tier 3'!AL65),"",'STB Models Tier 3'!AL65)</f>
        <v/>
      </c>
      <c r="AM65" s="15" t="str">
        <f>IF(ISBLANK('STB Models Tier 3'!AM65),"",'STB Models Tier 3'!AM65)</f>
        <v/>
      </c>
      <c r="AN65" s="15" t="str">
        <f>IF(ISBLANK('STB Models Tier 3'!AN65),"",'STB Models Tier 3'!AN65)</f>
        <v/>
      </c>
      <c r="AO65" s="15" t="str">
        <f>IF(ISBLANK('STB Models Tier 3'!AO65),"",'STB Models Tier 3'!AO65)</f>
        <v/>
      </c>
      <c r="AP65" s="15" t="str">
        <f>IF(ISBLANK('STB Models Tier 3'!G65),"",IF(ISBLANK('STB Models Tier 3'!H65), 14, 7-(4-$H65)/2))</f>
        <v/>
      </c>
      <c r="AQ65" s="15" t="str">
        <f>IF(ISBLANK('STB Models Tier 3'!G65),"",IF(ISBLANK('STB Models Tier 3'!I65),10,(10-I65)))</f>
        <v/>
      </c>
      <c r="AR65" s="15" t="str">
        <f>IF(ISBLANK('STB Models Tier 3'!G65),"",IF(ISBLANK('STB Models Tier 3'!H65),0,7+(4-H65)/2))</f>
        <v/>
      </c>
      <c r="AS65" s="15" t="str">
        <f>IF(ISBLANK('STB Models Tier 3'!G65),"",'STB Models Tier 3'!I65)</f>
        <v/>
      </c>
      <c r="AT65" s="15" t="str">
        <f>IF(ISBLANK('STB Models Tier 3'!G65),"",(IF(OR(AND(NOT(ISBLANK('STB Models Tier 3'!H65)),ISBLANK('STB Models Tier 3'!AM65)),AND(NOT(ISBLANK('STB Models Tier 3'!I65)),ISBLANK('STB Models Tier 3'!AN65)),ISBLANK('STB Models Tier 3'!AL65)),"Incomplete",0.365*('STB Models Tier 3'!AK65*AP65+'STB Models Tier 3'!AL65*AQ65+'STB Models Tier 3'!AM65*AR65+'STB Models Tier 3'!AN65*AS65))))</f>
        <v/>
      </c>
      <c r="AU65" s="14" t="str">
        <f>IF(ISBLANK('STB Models Tier 3'!G65),"",VLOOKUP(G65,'Tier 3 Allowances'!$A$2:$B$6,2,FALSE)+SUM($J65:$AI65))</f>
        <v/>
      </c>
      <c r="AV65" s="56" t="str">
        <f>IF(ISBLANK('STB Models Tier 3'!G65),"",AU65+'STB Models Tier 3'!AJ65)</f>
        <v/>
      </c>
      <c r="AW65" s="56" t="str">
        <f>IF(ISBLANK('STB Models Tier 3'!AO65),"",IF('STB Models Tier 3'!AO65&gt;'Tier 3 Calculations'!AV65,"No","Yes"))</f>
        <v/>
      </c>
      <c r="AX65" s="79" t="str">
        <f>IF(ISBLANK('STB Models Tier 3'!AT65),"",'STB Models Tier 3'!AT65)</f>
        <v/>
      </c>
    </row>
    <row r="66" spans="1:50" ht="16" x14ac:dyDescent="0.2">
      <c r="A66" s="56" t="str">
        <f>IF(ISBLANK('STB Models Tier 3'!A66),"",'STB Models Tier 3'!A66)</f>
        <v/>
      </c>
      <c r="B66" s="14" t="str">
        <f>IF(ISBLANK('STB Models Tier 3'!B66),"",'STB Models Tier 3'!B66)</f>
        <v/>
      </c>
      <c r="C66" s="14" t="str">
        <f>IF(ISBLANK('STB Models Tier 3'!C66),"",'STB Models Tier 3'!C66)</f>
        <v/>
      </c>
      <c r="D66" s="14" t="str">
        <f>IF(ISBLANK('STB Models Tier 3'!D66),"",'STB Models Tier 3'!D66)</f>
        <v/>
      </c>
      <c r="E66" s="14" t="str">
        <f>IF(ISBLANK('STB Models Tier 3'!E66),"",'STB Models Tier 3'!E66)</f>
        <v/>
      </c>
      <c r="F66" s="14" t="str">
        <f>IF(ISBLANK('STB Models Tier 3'!F66),"",'STB Models Tier 3'!F66)</f>
        <v/>
      </c>
      <c r="G66" s="14" t="str">
        <f>IF(ISBLANK('STB Models Tier 3'!G66),"",'STB Models Tier 3'!G66)</f>
        <v/>
      </c>
      <c r="H66" s="14" t="str">
        <f>IF(ISBLANK('STB Models Tier 3'!H66),"",'STB Models Tier 3'!H66)</f>
        <v/>
      </c>
      <c r="I66" s="14" t="str">
        <f>IF(ISBLANK('STB Models Tier 3'!I66),"",'STB Models Tier 3'!I66)</f>
        <v/>
      </c>
      <c r="J66" s="14" t="str">
        <f>IF(AND(NOT(ISBLANK('STB Models Tier 3'!J66)),NOT(ISBLANK(VLOOKUP($G66,'Tier 3 Allowances'!$A$2:$AB$6,3,FALSE))),'STB Models Tier 3'!J66&lt;2), 'STB Models Tier 3'!J66*$J$2,"")</f>
        <v/>
      </c>
      <c r="K66" s="14" t="str">
        <f>IF(AND(NOT(ISBLANK('STB Models Tier 3'!K66)),NOT(ISBLANK(VLOOKUP($G66,'Tier 3 Allowances'!$A$2:$AB$6,4,FALSE))),'STB Models Tier 3'!K66&lt;3), 'STB Models Tier 3'!K66*$K$2,"")</f>
        <v/>
      </c>
      <c r="L66" s="14" t="str">
        <f>IF(AND(NOT(ISBLANK('STB Models Tier 3'!L66)),NOT(ISBLANK(VLOOKUP($G66,'Tier 3 Allowances'!$A$2:$AB$6,5,FALSE))),'STB Models Tier 3'!L66&lt;2), 'STB Models Tier 3'!L66*$L$2,"")</f>
        <v/>
      </c>
      <c r="M66" s="14" t="str">
        <f>IF(AND(NOT(ISBLANK('STB Models Tier 3'!M66)),NOT(ISBLANK(VLOOKUP($G66,'Tier 3 Allowances'!$A$2:$AB$6,6,FALSE))),'STB Models Tier 3'!M66&lt;3), 'STB Models Tier 3'!M66*$M$2,"")</f>
        <v/>
      </c>
      <c r="N66" s="14" t="str">
        <f>IF(AND(NOT(ISBLANK('STB Models Tier 3'!N66)),OR(ISBLANK('STB Models Tier 3'!O66),'STB Models Tier 3'!O66=0),NOT(ISBLANK(VLOOKUP($G66,'Tier 3 Allowances'!$A$2:$AB$6,7,FALSE))),'STB Models Tier 3'!N66&lt;2), 'STB Models Tier 3'!N66*$N$2,"")</f>
        <v/>
      </c>
      <c r="O66" s="14" t="str">
        <f>IF(AND(NOT(ISBLANK('STB Models Tier 3'!O66)),NOT(ISBLANK(VLOOKUP($G66,'Tier 3 Allowances'!$A$2:$AB$6,8,FALSE))),'STB Models Tier 3'!O66&lt;2), 'STB Models Tier 3'!O66*$O$2,"")</f>
        <v/>
      </c>
      <c r="P66" s="14" t="str">
        <f>IF(AND(NOT(ISBLANK('STB Models Tier 3'!P66)),NOT(ISBLANK(VLOOKUP($G66,'Tier 3 Allowances'!$A$2:$AB$6,9,FALSE))),'STB Models Tier 3'!P66&lt;7), 'STB Models Tier 3'!P66*$P$2,"")</f>
        <v/>
      </c>
      <c r="Q66" s="14" t="str">
        <f>IF(AND(NOT(ISBLANK('STB Models Tier 3'!Q66)),OR(ISBLANK('STB Models Tier 3'!T66),'STB Models Tier 3'!T66=0),NOT(ISBLANK(VLOOKUP($G66,'Tier 3 Allowances'!$A$2:$AB$6,10,FALSE))),'STB Models Tier 3'!Q66&lt;2), 'STB Models Tier 3'!Q66*$Q$2,"")</f>
        <v/>
      </c>
      <c r="R66" s="14" t="str">
        <f>IF(AND(NOT(ISBLANK('STB Models Tier 3'!R66)),NOT(ISBLANK(VLOOKUP($G66,'Tier 3 Allowances'!$A$2:$AB$6,11,FALSE))),'STB Models Tier 3'!R66&lt;2), 'STB Models Tier 3'!R66*$R$2,"")</f>
        <v/>
      </c>
      <c r="S66" s="14" t="str">
        <f>IF(AND(NOT(ISBLANK('STB Models Tier 3'!S66)),OR(ISBLANK('STB Models Tier 3'!T66),'STB Models Tier 3'!T66=0),NOT(ISBLANK(VLOOKUP($G66,'Tier 3 Allowances'!$A$2:$AB$6,12,FALSE))),'STB Models Tier 3'!S66&lt;2), 'STB Models Tier 3'!S66*$S$2,"")</f>
        <v/>
      </c>
      <c r="T66" s="14" t="str">
        <f>IF(AND(NOT(ISBLANK('STB Models Tier 3'!T66)),NOT(ISBLANK(VLOOKUP($G66,'Tier 3 Allowances'!$A$2:$AB$6,13,FALSE))),'STB Models Tier 3'!T66&lt;2), 'STB Models Tier 3'!T66*$T$2,"")</f>
        <v/>
      </c>
      <c r="U66" s="14" t="str">
        <f>IF(AND(NOT(ISBLANK('STB Models Tier 3'!U66)),NOT(ISBLANK(VLOOKUP($G66,'Tier 3 Allowances'!$A$2:$AB$6,14,FALSE))),'STB Models Tier 3'!U66&lt;2), 'STB Models Tier 3'!U66*$U$2,"")</f>
        <v/>
      </c>
      <c r="V66" s="14" t="str">
        <f>IF(AND(NOT(ISBLANK('STB Models Tier 3'!V66)),NOT(ISBLANK(VLOOKUP($G66,'Tier 3 Allowances'!$A$2:$AB$6,15,FALSE))),'STB Models Tier 3'!V66&lt;3), 'STB Models Tier 3'!V66*$V$2,"")</f>
        <v/>
      </c>
      <c r="W66" s="14" t="str">
        <f>IF(AND(NOT(ISBLANK('STB Models Tier 3'!W66)),NOT(ISBLANK(VLOOKUP($G66,'Tier 3 Allowances'!$A$2:$AB$6,16,FALSE))),'STB Models Tier 3'!W66&lt;2), 'STB Models Tier 3'!W66*$W$2,"")</f>
        <v/>
      </c>
      <c r="X66" s="14" t="str">
        <f>IF(AND(NOT(ISBLANK('STB Models Tier 3'!X66)),NOT(ISBLANK(VLOOKUP($G66,'Tier 3 Allowances'!$A$2:$AB$6,17,FALSE))),'STB Models Tier 3'!X66&lt;6), 'STB Models Tier 3'!X66*$X$2,"")</f>
        <v/>
      </c>
      <c r="Y66" s="14" t="str">
        <f>IF(AND(NOT(ISBLANK('STB Models Tier 3'!Y66)),NOT(ISBLANK(VLOOKUP($G66,'Tier 3 Allowances'!$A$2:$AB$6,18,FALSE))),'STB Models Tier 3'!Y66&lt;3), 'STB Models Tier 3'!Y66*$Y$2,"")</f>
        <v/>
      </c>
      <c r="Z66" s="14" t="str">
        <f>IF(AND(NOT(ISBLANK('STB Models Tier 3'!Z66)),NOT(ISBLANK(VLOOKUP($G66,'Tier 3 Allowances'!$A$2:$AB$6,19,FALSE))),'STB Models Tier 3'!Z66&lt;3), 'STB Models Tier 3'!Z66*$Z$2,"")</f>
        <v/>
      </c>
      <c r="AA66" s="14" t="str">
        <f>IF(AND(NOT(ISBLANK('STB Models Tier 3'!AA66)),NOT(ISBLANK(VLOOKUP($G66,'Tier 3 Allowances'!$A$2:$AB$6,20,FALSE))),'STB Models Tier 3'!AA66&lt;11), 'STB Models Tier 3'!AA66*$AA$2,"")</f>
        <v/>
      </c>
      <c r="AB66" s="14" t="str">
        <f>IF(AND(NOT(ISBLANK('STB Models Tier 3'!AB66)),NOT(ISBLANK(VLOOKUP($G66,'Tier 3 Allowances'!$A$2:$AB$6,21,FALSE))),'STB Models Tier 3'!AB66&lt;3), 'STB Models Tier 3'!AB66*$AB$2,"")</f>
        <v/>
      </c>
      <c r="AC66" s="14" t="str">
        <f>IF(AND(NOT(ISBLANK('STB Models Tier 3'!AC66)),NOT(ISBLANK(VLOOKUP($G66,'Tier 3 Allowances'!$A$2:$AB$6,22,FALSE))),'STB Models Tier 3'!AC66&lt;3), 'STB Models Tier 3'!AC66*$AC$2,"")</f>
        <v/>
      </c>
      <c r="AD66" s="14" t="str">
        <f>IF(AND(NOT(ISBLANK('STB Models Tier 3'!AD66)),NOT(ISBLANK(VLOOKUP($G66,'Tier 3 Allowances'!$A$2:$AB$6,23,FALSE))),'STB Models Tier 3'!AD66&lt;11), 'STB Models Tier 3'!AD66*$AD$2,"")</f>
        <v/>
      </c>
      <c r="AE66" s="14" t="str">
        <f>IF(AND(NOT(ISBLANK('STB Models Tier 3'!AE66)),NOT(ISBLANK(VLOOKUP($G66,'Tier 3 Allowances'!$A$2:$AB$6,24,FALSE))),'STB Models Tier 3'!AE66&lt;2), 'STB Models Tier 3'!AE66*$AE$2,"")</f>
        <v/>
      </c>
      <c r="AF66" s="14" t="str">
        <f>IF(AND(NOT(ISBLANK('STB Models Tier 3'!AF66)),NOT(ISBLANK(VLOOKUP($G66,'Tier 3 Allowances'!$A$2:$AB$6,25,FALSE))),'STB Models Tier 3'!AF66&lt;2,OR(ISBLANK('STB Models Tier 3'!AE66),'STB Models Tier 3'!AE66=0),OR(ISBLANK('STB Models Tier 3'!$P66),'STB Models Tier 3'!$P66=0)), 'STB Models Tier 3'!AF66*$AF$2,"")</f>
        <v/>
      </c>
      <c r="AG66" s="14" t="str">
        <f>IF(AND(NOT(ISBLANK('STB Models Tier 3'!AG66)),NOT(ISBLANK(VLOOKUP($G66,'Tier 3 Allowances'!$A$2:$AB$6,26,FALSE))),'STB Models Tier 3'!AG66&lt;2), 'STB Models Tier 3'!AG66*$AG$2,"")</f>
        <v/>
      </c>
      <c r="AH66" s="14" t="str">
        <f>IF(AND(NOT(ISBLANK('STB Models Tier 3'!AH66)),NOT(ISBLANK(VLOOKUP($G66,'Tier 3 Allowances'!$A$2:$AB$6,27,FALSE))),'STB Models Tier 3'!AH66&lt;2), 'STB Models Tier 3'!AH66*$AH$2,"")</f>
        <v/>
      </c>
      <c r="AI66" s="14" t="str">
        <f>IF(AND(NOT(ISBLANK('STB Models Tier 3'!AI66)),NOT(ISBLANK(VLOOKUP($G66,'Tier 3 Allowances'!$A$2:$AB$6,28,FALSE))),'STB Models Tier 3'!AI66&lt;2), 'STB Models Tier 3'!AI66*$AI$2,"")</f>
        <v/>
      </c>
      <c r="AJ66" s="56" t="str">
        <f>IF(ISBLANK('STB Models Tier 3'!AJ66),"",'STB Models Tier 3'!AJ66)</f>
        <v/>
      </c>
      <c r="AK66" s="15" t="str">
        <f>IF(ISBLANK('STB Models Tier 3'!AK66),"",'STB Models Tier 3'!AK66)</f>
        <v/>
      </c>
      <c r="AL66" s="15" t="str">
        <f>IF(ISBLANK('STB Models Tier 3'!AL66),"",'STB Models Tier 3'!AL66)</f>
        <v/>
      </c>
      <c r="AM66" s="15" t="str">
        <f>IF(ISBLANK('STB Models Tier 3'!AM66),"",'STB Models Tier 3'!AM66)</f>
        <v/>
      </c>
      <c r="AN66" s="15" t="str">
        <f>IF(ISBLANK('STB Models Tier 3'!AN66),"",'STB Models Tier 3'!AN66)</f>
        <v/>
      </c>
      <c r="AO66" s="15" t="str">
        <f>IF(ISBLANK('STB Models Tier 3'!AO66),"",'STB Models Tier 3'!AO66)</f>
        <v/>
      </c>
      <c r="AP66" s="15" t="str">
        <f>IF(ISBLANK('STB Models Tier 3'!G66),"",IF(ISBLANK('STB Models Tier 3'!H66), 14, 7-(4-$H66)/2))</f>
        <v/>
      </c>
      <c r="AQ66" s="15" t="str">
        <f>IF(ISBLANK('STB Models Tier 3'!G66),"",IF(ISBLANK('STB Models Tier 3'!I66),10,(10-I66)))</f>
        <v/>
      </c>
      <c r="AR66" s="15" t="str">
        <f>IF(ISBLANK('STB Models Tier 3'!G66),"",IF(ISBLANK('STB Models Tier 3'!H66),0,7+(4-H66)/2))</f>
        <v/>
      </c>
      <c r="AS66" s="15" t="str">
        <f>IF(ISBLANK('STB Models Tier 3'!G66),"",'STB Models Tier 3'!I66)</f>
        <v/>
      </c>
      <c r="AT66" s="15" t="str">
        <f>IF(ISBLANK('STB Models Tier 3'!G66),"",(IF(OR(AND(NOT(ISBLANK('STB Models Tier 3'!H66)),ISBLANK('STB Models Tier 3'!AM66)),AND(NOT(ISBLANK('STB Models Tier 3'!I66)),ISBLANK('STB Models Tier 3'!AN66)),ISBLANK('STB Models Tier 3'!AL66)),"Incomplete",0.365*('STB Models Tier 3'!AK66*AP66+'STB Models Tier 3'!AL66*AQ66+'STB Models Tier 3'!AM66*AR66+'STB Models Tier 3'!AN66*AS66))))</f>
        <v/>
      </c>
      <c r="AU66" s="14" t="str">
        <f>IF(ISBLANK('STB Models Tier 3'!G66),"",VLOOKUP(G66,'Tier 3 Allowances'!$A$2:$B$6,2,FALSE)+SUM($J66:$AI66))</f>
        <v/>
      </c>
      <c r="AV66" s="56" t="str">
        <f>IF(ISBLANK('STB Models Tier 3'!G66),"",AU66+'STB Models Tier 3'!AJ66)</f>
        <v/>
      </c>
      <c r="AW66" s="56" t="str">
        <f>IF(ISBLANK('STB Models Tier 3'!AO66),"",IF('STB Models Tier 3'!AO66&gt;'Tier 3 Calculations'!AV66,"No","Yes"))</f>
        <v/>
      </c>
      <c r="AX66" s="79" t="str">
        <f>IF(ISBLANK('STB Models Tier 3'!AT66),"",'STB Models Tier 3'!AT66)</f>
        <v/>
      </c>
    </row>
    <row r="67" spans="1:50" ht="16" x14ac:dyDescent="0.2">
      <c r="A67" s="56" t="str">
        <f>IF(ISBLANK('STB Models Tier 3'!A67),"",'STB Models Tier 3'!A67)</f>
        <v/>
      </c>
      <c r="B67" s="14" t="str">
        <f>IF(ISBLANK('STB Models Tier 3'!B67),"",'STB Models Tier 3'!B67)</f>
        <v/>
      </c>
      <c r="C67" s="14" t="str">
        <f>IF(ISBLANK('STB Models Tier 3'!C67),"",'STB Models Tier 3'!C67)</f>
        <v/>
      </c>
      <c r="D67" s="14" t="str">
        <f>IF(ISBLANK('STB Models Tier 3'!D67),"",'STB Models Tier 3'!D67)</f>
        <v/>
      </c>
      <c r="E67" s="14" t="str">
        <f>IF(ISBLANK('STB Models Tier 3'!E67),"",'STB Models Tier 3'!E67)</f>
        <v/>
      </c>
      <c r="F67" s="14" t="str">
        <f>IF(ISBLANK('STB Models Tier 3'!F67),"",'STB Models Tier 3'!F67)</f>
        <v/>
      </c>
      <c r="G67" s="14" t="str">
        <f>IF(ISBLANK('STB Models Tier 3'!G67),"",'STB Models Tier 3'!G67)</f>
        <v/>
      </c>
      <c r="H67" s="14" t="str">
        <f>IF(ISBLANK('STB Models Tier 3'!H67),"",'STB Models Tier 3'!H67)</f>
        <v/>
      </c>
      <c r="I67" s="14" t="str">
        <f>IF(ISBLANK('STB Models Tier 3'!I67),"",'STB Models Tier 3'!I67)</f>
        <v/>
      </c>
      <c r="J67" s="14" t="str">
        <f>IF(AND(NOT(ISBLANK('STB Models Tier 3'!J67)),NOT(ISBLANK(VLOOKUP($G67,'Tier 3 Allowances'!$A$2:$AB$6,3,FALSE))),'STB Models Tier 3'!J67&lt;2), 'STB Models Tier 3'!J67*$J$2,"")</f>
        <v/>
      </c>
      <c r="K67" s="14" t="str">
        <f>IF(AND(NOT(ISBLANK('STB Models Tier 3'!K67)),NOT(ISBLANK(VLOOKUP($G67,'Tier 3 Allowances'!$A$2:$AB$6,4,FALSE))),'STB Models Tier 3'!K67&lt;3), 'STB Models Tier 3'!K67*$K$2,"")</f>
        <v/>
      </c>
      <c r="L67" s="14" t="str">
        <f>IF(AND(NOT(ISBLANK('STB Models Tier 3'!L67)),NOT(ISBLANK(VLOOKUP($G67,'Tier 3 Allowances'!$A$2:$AB$6,5,FALSE))),'STB Models Tier 3'!L67&lt;2), 'STB Models Tier 3'!L67*$L$2,"")</f>
        <v/>
      </c>
      <c r="M67" s="14" t="str">
        <f>IF(AND(NOT(ISBLANK('STB Models Tier 3'!M67)),NOT(ISBLANK(VLOOKUP($G67,'Tier 3 Allowances'!$A$2:$AB$6,6,FALSE))),'STB Models Tier 3'!M67&lt;3), 'STB Models Tier 3'!M67*$M$2,"")</f>
        <v/>
      </c>
      <c r="N67" s="14" t="str">
        <f>IF(AND(NOT(ISBLANK('STB Models Tier 3'!N67)),OR(ISBLANK('STB Models Tier 3'!O67),'STB Models Tier 3'!O67=0),NOT(ISBLANK(VLOOKUP($G67,'Tier 3 Allowances'!$A$2:$AB$6,7,FALSE))),'STB Models Tier 3'!N67&lt;2), 'STB Models Tier 3'!N67*$N$2,"")</f>
        <v/>
      </c>
      <c r="O67" s="14" t="str">
        <f>IF(AND(NOT(ISBLANK('STB Models Tier 3'!O67)),NOT(ISBLANK(VLOOKUP($G67,'Tier 3 Allowances'!$A$2:$AB$6,8,FALSE))),'STB Models Tier 3'!O67&lt;2), 'STB Models Tier 3'!O67*$O$2,"")</f>
        <v/>
      </c>
      <c r="P67" s="14" t="str">
        <f>IF(AND(NOT(ISBLANK('STB Models Tier 3'!P67)),NOT(ISBLANK(VLOOKUP($G67,'Tier 3 Allowances'!$A$2:$AB$6,9,FALSE))),'STB Models Tier 3'!P67&lt;7), 'STB Models Tier 3'!P67*$P$2,"")</f>
        <v/>
      </c>
      <c r="Q67" s="14" t="str">
        <f>IF(AND(NOT(ISBLANK('STB Models Tier 3'!Q67)),OR(ISBLANK('STB Models Tier 3'!T67),'STB Models Tier 3'!T67=0),NOT(ISBLANK(VLOOKUP($G67,'Tier 3 Allowances'!$A$2:$AB$6,10,FALSE))),'STB Models Tier 3'!Q67&lt;2), 'STB Models Tier 3'!Q67*$Q$2,"")</f>
        <v/>
      </c>
      <c r="R67" s="14" t="str">
        <f>IF(AND(NOT(ISBLANK('STB Models Tier 3'!R67)),NOT(ISBLANK(VLOOKUP($G67,'Tier 3 Allowances'!$A$2:$AB$6,11,FALSE))),'STB Models Tier 3'!R67&lt;2), 'STB Models Tier 3'!R67*$R$2,"")</f>
        <v/>
      </c>
      <c r="S67" s="14" t="str">
        <f>IF(AND(NOT(ISBLANK('STB Models Tier 3'!S67)),OR(ISBLANK('STB Models Tier 3'!T67),'STB Models Tier 3'!T67=0),NOT(ISBLANK(VLOOKUP($G67,'Tier 3 Allowances'!$A$2:$AB$6,12,FALSE))),'STB Models Tier 3'!S67&lt;2), 'STB Models Tier 3'!S67*$S$2,"")</f>
        <v/>
      </c>
      <c r="T67" s="14" t="str">
        <f>IF(AND(NOT(ISBLANK('STB Models Tier 3'!T67)),NOT(ISBLANK(VLOOKUP($G67,'Tier 3 Allowances'!$A$2:$AB$6,13,FALSE))),'STB Models Tier 3'!T67&lt;2), 'STB Models Tier 3'!T67*$T$2,"")</f>
        <v/>
      </c>
      <c r="U67" s="14" t="str">
        <f>IF(AND(NOT(ISBLANK('STB Models Tier 3'!U67)),NOT(ISBLANK(VLOOKUP($G67,'Tier 3 Allowances'!$A$2:$AB$6,14,FALSE))),'STB Models Tier 3'!U67&lt;2), 'STB Models Tier 3'!U67*$U$2,"")</f>
        <v/>
      </c>
      <c r="V67" s="14" t="str">
        <f>IF(AND(NOT(ISBLANK('STB Models Tier 3'!V67)),NOT(ISBLANK(VLOOKUP($G67,'Tier 3 Allowances'!$A$2:$AB$6,15,FALSE))),'STB Models Tier 3'!V67&lt;3), 'STB Models Tier 3'!V67*$V$2,"")</f>
        <v/>
      </c>
      <c r="W67" s="14" t="str">
        <f>IF(AND(NOT(ISBLANK('STB Models Tier 3'!W67)),NOT(ISBLANK(VLOOKUP($G67,'Tier 3 Allowances'!$A$2:$AB$6,16,FALSE))),'STB Models Tier 3'!W67&lt;2), 'STB Models Tier 3'!W67*$W$2,"")</f>
        <v/>
      </c>
      <c r="X67" s="14" t="str">
        <f>IF(AND(NOT(ISBLANK('STB Models Tier 3'!X67)),NOT(ISBLANK(VLOOKUP($G67,'Tier 3 Allowances'!$A$2:$AB$6,17,FALSE))),'STB Models Tier 3'!X67&lt;6), 'STB Models Tier 3'!X67*$X$2,"")</f>
        <v/>
      </c>
      <c r="Y67" s="14" t="str">
        <f>IF(AND(NOT(ISBLANK('STB Models Tier 3'!Y67)),NOT(ISBLANK(VLOOKUP($G67,'Tier 3 Allowances'!$A$2:$AB$6,18,FALSE))),'STB Models Tier 3'!Y67&lt;3), 'STB Models Tier 3'!Y67*$Y$2,"")</f>
        <v/>
      </c>
      <c r="Z67" s="14" t="str">
        <f>IF(AND(NOT(ISBLANK('STB Models Tier 3'!Z67)),NOT(ISBLANK(VLOOKUP($G67,'Tier 3 Allowances'!$A$2:$AB$6,19,FALSE))),'STB Models Tier 3'!Z67&lt;3), 'STB Models Tier 3'!Z67*$Z$2,"")</f>
        <v/>
      </c>
      <c r="AA67" s="14" t="str">
        <f>IF(AND(NOT(ISBLANK('STB Models Tier 3'!AA67)),NOT(ISBLANK(VLOOKUP($G67,'Tier 3 Allowances'!$A$2:$AB$6,20,FALSE))),'STB Models Tier 3'!AA67&lt;11), 'STB Models Tier 3'!AA67*$AA$2,"")</f>
        <v/>
      </c>
      <c r="AB67" s="14" t="str">
        <f>IF(AND(NOT(ISBLANK('STB Models Tier 3'!AB67)),NOT(ISBLANK(VLOOKUP($G67,'Tier 3 Allowances'!$A$2:$AB$6,21,FALSE))),'STB Models Tier 3'!AB67&lt;3), 'STB Models Tier 3'!AB67*$AB$2,"")</f>
        <v/>
      </c>
      <c r="AC67" s="14" t="str">
        <f>IF(AND(NOT(ISBLANK('STB Models Tier 3'!AC67)),NOT(ISBLANK(VLOOKUP($G67,'Tier 3 Allowances'!$A$2:$AB$6,22,FALSE))),'STB Models Tier 3'!AC67&lt;3), 'STB Models Tier 3'!AC67*$AC$2,"")</f>
        <v/>
      </c>
      <c r="AD67" s="14" t="str">
        <f>IF(AND(NOT(ISBLANK('STB Models Tier 3'!AD67)),NOT(ISBLANK(VLOOKUP($G67,'Tier 3 Allowances'!$A$2:$AB$6,23,FALSE))),'STB Models Tier 3'!AD67&lt;11), 'STB Models Tier 3'!AD67*$AD$2,"")</f>
        <v/>
      </c>
      <c r="AE67" s="14" t="str">
        <f>IF(AND(NOT(ISBLANK('STB Models Tier 3'!AE67)),NOT(ISBLANK(VLOOKUP($G67,'Tier 3 Allowances'!$A$2:$AB$6,24,FALSE))),'STB Models Tier 3'!AE67&lt;2), 'STB Models Tier 3'!AE67*$AE$2,"")</f>
        <v/>
      </c>
      <c r="AF67" s="14" t="str">
        <f>IF(AND(NOT(ISBLANK('STB Models Tier 3'!AF67)),NOT(ISBLANK(VLOOKUP($G67,'Tier 3 Allowances'!$A$2:$AB$6,25,FALSE))),'STB Models Tier 3'!AF67&lt;2,OR(ISBLANK('STB Models Tier 3'!AE67),'STB Models Tier 3'!AE67=0),OR(ISBLANK('STB Models Tier 3'!$P67),'STB Models Tier 3'!$P67=0)), 'STB Models Tier 3'!AF67*$AF$2,"")</f>
        <v/>
      </c>
      <c r="AG67" s="14" t="str">
        <f>IF(AND(NOT(ISBLANK('STB Models Tier 3'!AG67)),NOT(ISBLANK(VLOOKUP($G67,'Tier 3 Allowances'!$A$2:$AB$6,26,FALSE))),'STB Models Tier 3'!AG67&lt;2), 'STB Models Tier 3'!AG67*$AG$2,"")</f>
        <v/>
      </c>
      <c r="AH67" s="14" t="str">
        <f>IF(AND(NOT(ISBLANK('STB Models Tier 3'!AH67)),NOT(ISBLANK(VLOOKUP($G67,'Tier 3 Allowances'!$A$2:$AB$6,27,FALSE))),'STB Models Tier 3'!AH67&lt;2), 'STB Models Tier 3'!AH67*$AH$2,"")</f>
        <v/>
      </c>
      <c r="AI67" s="14" t="str">
        <f>IF(AND(NOT(ISBLANK('STB Models Tier 3'!AI67)),NOT(ISBLANK(VLOOKUP($G67,'Tier 3 Allowances'!$A$2:$AB$6,28,FALSE))),'STB Models Tier 3'!AI67&lt;2), 'STB Models Tier 3'!AI67*$AI$2,"")</f>
        <v/>
      </c>
      <c r="AJ67" s="56" t="str">
        <f>IF(ISBLANK('STB Models Tier 3'!AJ67),"",'STB Models Tier 3'!AJ67)</f>
        <v/>
      </c>
      <c r="AK67" s="15" t="str">
        <f>IF(ISBLANK('STB Models Tier 3'!AK67),"",'STB Models Tier 3'!AK67)</f>
        <v/>
      </c>
      <c r="AL67" s="15" t="str">
        <f>IF(ISBLANK('STB Models Tier 3'!AL67),"",'STB Models Tier 3'!AL67)</f>
        <v/>
      </c>
      <c r="AM67" s="15" t="str">
        <f>IF(ISBLANK('STB Models Tier 3'!AM67),"",'STB Models Tier 3'!AM67)</f>
        <v/>
      </c>
      <c r="AN67" s="15" t="str">
        <f>IF(ISBLANK('STB Models Tier 3'!AN67),"",'STB Models Tier 3'!AN67)</f>
        <v/>
      </c>
      <c r="AO67" s="15" t="str">
        <f>IF(ISBLANK('STB Models Tier 3'!AO67),"",'STB Models Tier 3'!AO67)</f>
        <v/>
      </c>
      <c r="AP67" s="15" t="str">
        <f>IF(ISBLANK('STB Models Tier 3'!G67),"",IF(ISBLANK('STB Models Tier 3'!H67), 14, 7-(4-$H67)/2))</f>
        <v/>
      </c>
      <c r="AQ67" s="15" t="str">
        <f>IF(ISBLANK('STB Models Tier 3'!G67),"",IF(ISBLANK('STB Models Tier 3'!I67),10,(10-I67)))</f>
        <v/>
      </c>
      <c r="AR67" s="15" t="str">
        <f>IF(ISBLANK('STB Models Tier 3'!G67),"",IF(ISBLANK('STB Models Tier 3'!H67),0,7+(4-H67)/2))</f>
        <v/>
      </c>
      <c r="AS67" s="15" t="str">
        <f>IF(ISBLANK('STB Models Tier 3'!G67),"",'STB Models Tier 3'!I67)</f>
        <v/>
      </c>
      <c r="AT67" s="15" t="str">
        <f>IF(ISBLANK('STB Models Tier 3'!G67),"",(IF(OR(AND(NOT(ISBLANK('STB Models Tier 3'!H67)),ISBLANK('STB Models Tier 3'!AM67)),AND(NOT(ISBLANK('STB Models Tier 3'!I67)),ISBLANK('STB Models Tier 3'!AN67)),ISBLANK('STB Models Tier 3'!AL67)),"Incomplete",0.365*('STB Models Tier 3'!AK67*AP67+'STB Models Tier 3'!AL67*AQ67+'STB Models Tier 3'!AM67*AR67+'STB Models Tier 3'!AN67*AS67))))</f>
        <v/>
      </c>
      <c r="AU67" s="14" t="str">
        <f>IF(ISBLANK('STB Models Tier 3'!G67),"",VLOOKUP(G67,'Tier 3 Allowances'!$A$2:$B$6,2,FALSE)+SUM($J67:$AI67))</f>
        <v/>
      </c>
      <c r="AV67" s="56" t="str">
        <f>IF(ISBLANK('STB Models Tier 3'!G67),"",AU67+'STB Models Tier 3'!AJ67)</f>
        <v/>
      </c>
      <c r="AW67" s="56" t="str">
        <f>IF(ISBLANK('STB Models Tier 3'!AO67),"",IF('STB Models Tier 3'!AO67&gt;'Tier 3 Calculations'!AV67,"No","Yes"))</f>
        <v/>
      </c>
      <c r="AX67" s="79" t="str">
        <f>IF(ISBLANK('STB Models Tier 3'!AT67),"",'STB Models Tier 3'!AT67)</f>
        <v/>
      </c>
    </row>
    <row r="68" spans="1:50" ht="16" x14ac:dyDescent="0.2">
      <c r="A68" s="56" t="str">
        <f>IF(ISBLANK('STB Models Tier 3'!A68),"",'STB Models Tier 3'!A68)</f>
        <v/>
      </c>
      <c r="B68" s="14" t="str">
        <f>IF(ISBLANK('STB Models Tier 3'!B68),"",'STB Models Tier 3'!B68)</f>
        <v/>
      </c>
      <c r="C68" s="14" t="str">
        <f>IF(ISBLANK('STB Models Tier 3'!C68),"",'STB Models Tier 3'!C68)</f>
        <v/>
      </c>
      <c r="D68" s="14" t="str">
        <f>IF(ISBLANK('STB Models Tier 3'!D68),"",'STB Models Tier 3'!D68)</f>
        <v/>
      </c>
      <c r="E68" s="14" t="str">
        <f>IF(ISBLANK('STB Models Tier 3'!E68),"",'STB Models Tier 3'!E68)</f>
        <v/>
      </c>
      <c r="F68" s="14" t="str">
        <f>IF(ISBLANK('STB Models Tier 3'!F68),"",'STB Models Tier 3'!F68)</f>
        <v/>
      </c>
      <c r="G68" s="14" t="str">
        <f>IF(ISBLANK('STB Models Tier 3'!G68),"",'STB Models Tier 3'!G68)</f>
        <v/>
      </c>
      <c r="H68" s="14" t="str">
        <f>IF(ISBLANK('STB Models Tier 3'!H68),"",'STB Models Tier 3'!H68)</f>
        <v/>
      </c>
      <c r="I68" s="14" t="str">
        <f>IF(ISBLANK('STB Models Tier 3'!I68),"",'STB Models Tier 3'!I68)</f>
        <v/>
      </c>
      <c r="J68" s="14" t="str">
        <f>IF(AND(NOT(ISBLANK('STB Models Tier 3'!J68)),NOT(ISBLANK(VLOOKUP($G68,'Tier 3 Allowances'!$A$2:$AB$6,3,FALSE))),'STB Models Tier 3'!J68&lt;2), 'STB Models Tier 3'!J68*$J$2,"")</f>
        <v/>
      </c>
      <c r="K68" s="14" t="str">
        <f>IF(AND(NOT(ISBLANK('STB Models Tier 3'!K68)),NOT(ISBLANK(VLOOKUP($G68,'Tier 3 Allowances'!$A$2:$AB$6,4,FALSE))),'STB Models Tier 3'!K68&lt;3), 'STB Models Tier 3'!K68*$K$2,"")</f>
        <v/>
      </c>
      <c r="L68" s="14" t="str">
        <f>IF(AND(NOT(ISBLANK('STB Models Tier 3'!L68)),NOT(ISBLANK(VLOOKUP($G68,'Tier 3 Allowances'!$A$2:$AB$6,5,FALSE))),'STB Models Tier 3'!L68&lt;2), 'STB Models Tier 3'!L68*$L$2,"")</f>
        <v/>
      </c>
      <c r="M68" s="14" t="str">
        <f>IF(AND(NOT(ISBLANK('STB Models Tier 3'!M68)),NOT(ISBLANK(VLOOKUP($G68,'Tier 3 Allowances'!$A$2:$AB$6,6,FALSE))),'STB Models Tier 3'!M68&lt;3), 'STB Models Tier 3'!M68*$M$2,"")</f>
        <v/>
      </c>
      <c r="N68" s="14" t="str">
        <f>IF(AND(NOT(ISBLANK('STB Models Tier 3'!N68)),OR(ISBLANK('STB Models Tier 3'!O68),'STB Models Tier 3'!O68=0),NOT(ISBLANK(VLOOKUP($G68,'Tier 3 Allowances'!$A$2:$AB$6,7,FALSE))),'STB Models Tier 3'!N68&lt;2), 'STB Models Tier 3'!N68*$N$2,"")</f>
        <v/>
      </c>
      <c r="O68" s="14" t="str">
        <f>IF(AND(NOT(ISBLANK('STB Models Tier 3'!O68)),NOT(ISBLANK(VLOOKUP($G68,'Tier 3 Allowances'!$A$2:$AB$6,8,FALSE))),'STB Models Tier 3'!O68&lt;2), 'STB Models Tier 3'!O68*$O$2,"")</f>
        <v/>
      </c>
      <c r="P68" s="14" t="str">
        <f>IF(AND(NOT(ISBLANK('STB Models Tier 3'!P68)),NOT(ISBLANK(VLOOKUP($G68,'Tier 3 Allowances'!$A$2:$AB$6,9,FALSE))),'STB Models Tier 3'!P68&lt;7), 'STB Models Tier 3'!P68*$P$2,"")</f>
        <v/>
      </c>
      <c r="Q68" s="14" t="str">
        <f>IF(AND(NOT(ISBLANK('STB Models Tier 3'!Q68)),OR(ISBLANK('STB Models Tier 3'!T68),'STB Models Tier 3'!T68=0),NOT(ISBLANK(VLOOKUP($G68,'Tier 3 Allowances'!$A$2:$AB$6,10,FALSE))),'STB Models Tier 3'!Q68&lt;2), 'STB Models Tier 3'!Q68*$Q$2,"")</f>
        <v/>
      </c>
      <c r="R68" s="14" t="str">
        <f>IF(AND(NOT(ISBLANK('STB Models Tier 3'!R68)),NOT(ISBLANK(VLOOKUP($G68,'Tier 3 Allowances'!$A$2:$AB$6,11,FALSE))),'STB Models Tier 3'!R68&lt;2), 'STB Models Tier 3'!R68*$R$2,"")</f>
        <v/>
      </c>
      <c r="S68" s="14" t="str">
        <f>IF(AND(NOT(ISBLANK('STB Models Tier 3'!S68)),OR(ISBLANK('STB Models Tier 3'!T68),'STB Models Tier 3'!T68=0),NOT(ISBLANK(VLOOKUP($G68,'Tier 3 Allowances'!$A$2:$AB$6,12,FALSE))),'STB Models Tier 3'!S68&lt;2), 'STB Models Tier 3'!S68*$S$2,"")</f>
        <v/>
      </c>
      <c r="T68" s="14" t="str">
        <f>IF(AND(NOT(ISBLANK('STB Models Tier 3'!T68)),NOT(ISBLANK(VLOOKUP($G68,'Tier 3 Allowances'!$A$2:$AB$6,13,FALSE))),'STB Models Tier 3'!T68&lt;2), 'STB Models Tier 3'!T68*$T$2,"")</f>
        <v/>
      </c>
      <c r="U68" s="14" t="str">
        <f>IF(AND(NOT(ISBLANK('STB Models Tier 3'!U68)),NOT(ISBLANK(VLOOKUP($G68,'Tier 3 Allowances'!$A$2:$AB$6,14,FALSE))),'STB Models Tier 3'!U68&lt;2), 'STB Models Tier 3'!U68*$U$2,"")</f>
        <v/>
      </c>
      <c r="V68" s="14" t="str">
        <f>IF(AND(NOT(ISBLANK('STB Models Tier 3'!V68)),NOT(ISBLANK(VLOOKUP($G68,'Tier 3 Allowances'!$A$2:$AB$6,15,FALSE))),'STB Models Tier 3'!V68&lt;3), 'STB Models Tier 3'!V68*$V$2,"")</f>
        <v/>
      </c>
      <c r="W68" s="14" t="str">
        <f>IF(AND(NOT(ISBLANK('STB Models Tier 3'!W68)),NOT(ISBLANK(VLOOKUP($G68,'Tier 3 Allowances'!$A$2:$AB$6,16,FALSE))),'STB Models Tier 3'!W68&lt;2), 'STB Models Tier 3'!W68*$W$2,"")</f>
        <v/>
      </c>
      <c r="X68" s="14" t="str">
        <f>IF(AND(NOT(ISBLANK('STB Models Tier 3'!X68)),NOT(ISBLANK(VLOOKUP($G68,'Tier 3 Allowances'!$A$2:$AB$6,17,FALSE))),'STB Models Tier 3'!X68&lt;6), 'STB Models Tier 3'!X68*$X$2,"")</f>
        <v/>
      </c>
      <c r="Y68" s="14" t="str">
        <f>IF(AND(NOT(ISBLANK('STB Models Tier 3'!Y68)),NOT(ISBLANK(VLOOKUP($G68,'Tier 3 Allowances'!$A$2:$AB$6,18,FALSE))),'STB Models Tier 3'!Y68&lt;3), 'STB Models Tier 3'!Y68*$Y$2,"")</f>
        <v/>
      </c>
      <c r="Z68" s="14" t="str">
        <f>IF(AND(NOT(ISBLANK('STB Models Tier 3'!Z68)),NOT(ISBLANK(VLOOKUP($G68,'Tier 3 Allowances'!$A$2:$AB$6,19,FALSE))),'STB Models Tier 3'!Z68&lt;3), 'STB Models Tier 3'!Z68*$Z$2,"")</f>
        <v/>
      </c>
      <c r="AA68" s="14" t="str">
        <f>IF(AND(NOT(ISBLANK('STB Models Tier 3'!AA68)),NOT(ISBLANK(VLOOKUP($G68,'Tier 3 Allowances'!$A$2:$AB$6,20,FALSE))),'STB Models Tier 3'!AA68&lt;11), 'STB Models Tier 3'!AA68*$AA$2,"")</f>
        <v/>
      </c>
      <c r="AB68" s="14" t="str">
        <f>IF(AND(NOT(ISBLANK('STB Models Tier 3'!AB68)),NOT(ISBLANK(VLOOKUP($G68,'Tier 3 Allowances'!$A$2:$AB$6,21,FALSE))),'STB Models Tier 3'!AB68&lt;3), 'STB Models Tier 3'!AB68*$AB$2,"")</f>
        <v/>
      </c>
      <c r="AC68" s="14" t="str">
        <f>IF(AND(NOT(ISBLANK('STB Models Tier 3'!AC68)),NOT(ISBLANK(VLOOKUP($G68,'Tier 3 Allowances'!$A$2:$AB$6,22,FALSE))),'STB Models Tier 3'!AC68&lt;3), 'STB Models Tier 3'!AC68*$AC$2,"")</f>
        <v/>
      </c>
      <c r="AD68" s="14" t="str">
        <f>IF(AND(NOT(ISBLANK('STB Models Tier 3'!AD68)),NOT(ISBLANK(VLOOKUP($G68,'Tier 3 Allowances'!$A$2:$AB$6,23,FALSE))),'STB Models Tier 3'!AD68&lt;11), 'STB Models Tier 3'!AD68*$AD$2,"")</f>
        <v/>
      </c>
      <c r="AE68" s="14" t="str">
        <f>IF(AND(NOT(ISBLANK('STB Models Tier 3'!AE68)),NOT(ISBLANK(VLOOKUP($G68,'Tier 3 Allowances'!$A$2:$AB$6,24,FALSE))),'STB Models Tier 3'!AE68&lt;2), 'STB Models Tier 3'!AE68*$AE$2,"")</f>
        <v/>
      </c>
      <c r="AF68" s="14" t="str">
        <f>IF(AND(NOT(ISBLANK('STB Models Tier 3'!AF68)),NOT(ISBLANK(VLOOKUP($G68,'Tier 3 Allowances'!$A$2:$AB$6,25,FALSE))),'STB Models Tier 3'!AF68&lt;2,OR(ISBLANK('STB Models Tier 3'!AE68),'STB Models Tier 3'!AE68=0),OR(ISBLANK('STB Models Tier 3'!$P68),'STB Models Tier 3'!$P68=0)), 'STB Models Tier 3'!AF68*$AF$2,"")</f>
        <v/>
      </c>
      <c r="AG68" s="14" t="str">
        <f>IF(AND(NOT(ISBLANK('STB Models Tier 3'!AG68)),NOT(ISBLANK(VLOOKUP($G68,'Tier 3 Allowances'!$A$2:$AB$6,26,FALSE))),'STB Models Tier 3'!AG68&lt;2), 'STB Models Tier 3'!AG68*$AG$2,"")</f>
        <v/>
      </c>
      <c r="AH68" s="14" t="str">
        <f>IF(AND(NOT(ISBLANK('STB Models Tier 3'!AH68)),NOT(ISBLANK(VLOOKUP($G68,'Tier 3 Allowances'!$A$2:$AB$6,27,FALSE))),'STB Models Tier 3'!AH68&lt;2), 'STB Models Tier 3'!AH68*$AH$2,"")</f>
        <v/>
      </c>
      <c r="AI68" s="14" t="str">
        <f>IF(AND(NOT(ISBLANK('STB Models Tier 3'!AI68)),NOT(ISBLANK(VLOOKUP($G68,'Tier 3 Allowances'!$A$2:$AB$6,28,FALSE))),'STB Models Tier 3'!AI68&lt;2), 'STB Models Tier 3'!AI68*$AI$2,"")</f>
        <v/>
      </c>
      <c r="AJ68" s="56" t="str">
        <f>IF(ISBLANK('STB Models Tier 3'!AJ68),"",'STB Models Tier 3'!AJ68)</f>
        <v/>
      </c>
      <c r="AK68" s="15" t="str">
        <f>IF(ISBLANK('STB Models Tier 3'!AK68),"",'STB Models Tier 3'!AK68)</f>
        <v/>
      </c>
      <c r="AL68" s="15" t="str">
        <f>IF(ISBLANK('STB Models Tier 3'!AL68),"",'STB Models Tier 3'!AL68)</f>
        <v/>
      </c>
      <c r="AM68" s="15" t="str">
        <f>IF(ISBLANK('STB Models Tier 3'!AM68),"",'STB Models Tier 3'!AM68)</f>
        <v/>
      </c>
      <c r="AN68" s="15" t="str">
        <f>IF(ISBLANK('STB Models Tier 3'!AN68),"",'STB Models Tier 3'!AN68)</f>
        <v/>
      </c>
      <c r="AO68" s="15" t="str">
        <f>IF(ISBLANK('STB Models Tier 3'!AO68),"",'STB Models Tier 3'!AO68)</f>
        <v/>
      </c>
      <c r="AP68" s="15" t="str">
        <f>IF(ISBLANK('STB Models Tier 3'!G68),"",IF(ISBLANK('STB Models Tier 3'!H68), 14, 7-(4-$H68)/2))</f>
        <v/>
      </c>
      <c r="AQ68" s="15" t="str">
        <f>IF(ISBLANK('STB Models Tier 3'!G68),"",IF(ISBLANK('STB Models Tier 3'!I68),10,(10-I68)))</f>
        <v/>
      </c>
      <c r="AR68" s="15" t="str">
        <f>IF(ISBLANK('STB Models Tier 3'!G68),"",IF(ISBLANK('STB Models Tier 3'!H68),0,7+(4-H68)/2))</f>
        <v/>
      </c>
      <c r="AS68" s="15" t="str">
        <f>IF(ISBLANK('STB Models Tier 3'!G68),"",'STB Models Tier 3'!I68)</f>
        <v/>
      </c>
      <c r="AT68" s="15" t="str">
        <f>IF(ISBLANK('STB Models Tier 3'!G68),"",(IF(OR(AND(NOT(ISBLANK('STB Models Tier 3'!H68)),ISBLANK('STB Models Tier 3'!AM68)),AND(NOT(ISBLANK('STB Models Tier 3'!I68)),ISBLANK('STB Models Tier 3'!AN68)),ISBLANK('STB Models Tier 3'!AL68)),"Incomplete",0.365*('STB Models Tier 3'!AK68*AP68+'STB Models Tier 3'!AL68*AQ68+'STB Models Tier 3'!AM68*AR68+'STB Models Tier 3'!AN68*AS68))))</f>
        <v/>
      </c>
      <c r="AU68" s="14" t="str">
        <f>IF(ISBLANK('STB Models Tier 3'!G68),"",VLOOKUP(G68,'Tier 3 Allowances'!$A$2:$B$6,2,FALSE)+SUM($J68:$AI68))</f>
        <v/>
      </c>
      <c r="AV68" s="56" t="str">
        <f>IF(ISBLANK('STB Models Tier 3'!G68),"",AU68+'STB Models Tier 3'!AJ68)</f>
        <v/>
      </c>
      <c r="AW68" s="56" t="str">
        <f>IF(ISBLANK('STB Models Tier 3'!AO68),"",IF('STB Models Tier 3'!AO68&gt;'Tier 3 Calculations'!AV68,"No","Yes"))</f>
        <v/>
      </c>
      <c r="AX68" s="79" t="str">
        <f>IF(ISBLANK('STB Models Tier 3'!AT68),"",'STB Models Tier 3'!AT68)</f>
        <v/>
      </c>
    </row>
    <row r="69" spans="1:50" ht="16" x14ac:dyDescent="0.2">
      <c r="A69" s="56" t="str">
        <f>IF(ISBLANK('STB Models Tier 3'!A69),"",'STB Models Tier 3'!A69)</f>
        <v/>
      </c>
      <c r="B69" s="14" t="str">
        <f>IF(ISBLANK('STB Models Tier 3'!B69),"",'STB Models Tier 3'!B69)</f>
        <v/>
      </c>
      <c r="C69" s="14" t="str">
        <f>IF(ISBLANK('STB Models Tier 3'!C69),"",'STB Models Tier 3'!C69)</f>
        <v/>
      </c>
      <c r="D69" s="14" t="str">
        <f>IF(ISBLANK('STB Models Tier 3'!D69),"",'STB Models Tier 3'!D69)</f>
        <v/>
      </c>
      <c r="E69" s="14" t="str">
        <f>IF(ISBLANK('STB Models Tier 3'!E69),"",'STB Models Tier 3'!E69)</f>
        <v/>
      </c>
      <c r="F69" s="14" t="str">
        <f>IF(ISBLANK('STB Models Tier 3'!F69),"",'STB Models Tier 3'!F69)</f>
        <v/>
      </c>
      <c r="G69" s="14" t="str">
        <f>IF(ISBLANK('STB Models Tier 3'!G69),"",'STB Models Tier 3'!G69)</f>
        <v/>
      </c>
      <c r="H69" s="14" t="str">
        <f>IF(ISBLANK('STB Models Tier 3'!H69),"",'STB Models Tier 3'!H69)</f>
        <v/>
      </c>
      <c r="I69" s="14" t="str">
        <f>IF(ISBLANK('STB Models Tier 3'!I69),"",'STB Models Tier 3'!I69)</f>
        <v/>
      </c>
      <c r="J69" s="14" t="str">
        <f>IF(AND(NOT(ISBLANK('STB Models Tier 3'!J69)),NOT(ISBLANK(VLOOKUP($G69,'Tier 3 Allowances'!$A$2:$AB$6,3,FALSE))),'STB Models Tier 3'!J69&lt;2), 'STB Models Tier 3'!J69*$J$2,"")</f>
        <v/>
      </c>
      <c r="K69" s="14" t="str">
        <f>IF(AND(NOT(ISBLANK('STB Models Tier 3'!K69)),NOT(ISBLANK(VLOOKUP($G69,'Tier 3 Allowances'!$A$2:$AB$6,4,FALSE))),'STB Models Tier 3'!K69&lt;3), 'STB Models Tier 3'!K69*$K$2,"")</f>
        <v/>
      </c>
      <c r="L69" s="14" t="str">
        <f>IF(AND(NOT(ISBLANK('STB Models Tier 3'!L69)),NOT(ISBLANK(VLOOKUP($G69,'Tier 3 Allowances'!$A$2:$AB$6,5,FALSE))),'STB Models Tier 3'!L69&lt;2), 'STB Models Tier 3'!L69*$L$2,"")</f>
        <v/>
      </c>
      <c r="M69" s="14" t="str">
        <f>IF(AND(NOT(ISBLANK('STB Models Tier 3'!M69)),NOT(ISBLANK(VLOOKUP($G69,'Tier 3 Allowances'!$A$2:$AB$6,6,FALSE))),'STB Models Tier 3'!M69&lt;3), 'STB Models Tier 3'!M69*$M$2,"")</f>
        <v/>
      </c>
      <c r="N69" s="14" t="str">
        <f>IF(AND(NOT(ISBLANK('STB Models Tier 3'!N69)),OR(ISBLANK('STB Models Tier 3'!O69),'STB Models Tier 3'!O69=0),NOT(ISBLANK(VLOOKUP($G69,'Tier 3 Allowances'!$A$2:$AB$6,7,FALSE))),'STB Models Tier 3'!N69&lt;2), 'STB Models Tier 3'!N69*$N$2,"")</f>
        <v/>
      </c>
      <c r="O69" s="14" t="str">
        <f>IF(AND(NOT(ISBLANK('STB Models Tier 3'!O69)),NOT(ISBLANK(VLOOKUP($G69,'Tier 3 Allowances'!$A$2:$AB$6,8,FALSE))),'STB Models Tier 3'!O69&lt;2), 'STB Models Tier 3'!O69*$O$2,"")</f>
        <v/>
      </c>
      <c r="P69" s="14" t="str">
        <f>IF(AND(NOT(ISBLANK('STB Models Tier 3'!P69)),NOT(ISBLANK(VLOOKUP($G69,'Tier 3 Allowances'!$A$2:$AB$6,9,FALSE))),'STB Models Tier 3'!P69&lt;7), 'STB Models Tier 3'!P69*$P$2,"")</f>
        <v/>
      </c>
      <c r="Q69" s="14" t="str">
        <f>IF(AND(NOT(ISBLANK('STB Models Tier 3'!Q69)),OR(ISBLANK('STB Models Tier 3'!T69),'STB Models Tier 3'!T69=0),NOT(ISBLANK(VLOOKUP($G69,'Tier 3 Allowances'!$A$2:$AB$6,10,FALSE))),'STB Models Tier 3'!Q69&lt;2), 'STB Models Tier 3'!Q69*$Q$2,"")</f>
        <v/>
      </c>
      <c r="R69" s="14" t="str">
        <f>IF(AND(NOT(ISBLANK('STB Models Tier 3'!R69)),NOT(ISBLANK(VLOOKUP($G69,'Tier 3 Allowances'!$A$2:$AB$6,11,FALSE))),'STB Models Tier 3'!R69&lt;2), 'STB Models Tier 3'!R69*$R$2,"")</f>
        <v/>
      </c>
      <c r="S69" s="14" t="str">
        <f>IF(AND(NOT(ISBLANK('STB Models Tier 3'!S69)),OR(ISBLANK('STB Models Tier 3'!T69),'STB Models Tier 3'!T69=0),NOT(ISBLANK(VLOOKUP($G69,'Tier 3 Allowances'!$A$2:$AB$6,12,FALSE))),'STB Models Tier 3'!S69&lt;2), 'STB Models Tier 3'!S69*$S$2,"")</f>
        <v/>
      </c>
      <c r="T69" s="14" t="str">
        <f>IF(AND(NOT(ISBLANK('STB Models Tier 3'!T69)),NOT(ISBLANK(VLOOKUP($G69,'Tier 3 Allowances'!$A$2:$AB$6,13,FALSE))),'STB Models Tier 3'!T69&lt;2), 'STB Models Tier 3'!T69*$T$2,"")</f>
        <v/>
      </c>
      <c r="U69" s="14" t="str">
        <f>IF(AND(NOT(ISBLANK('STB Models Tier 3'!U69)),NOT(ISBLANK(VLOOKUP($G69,'Tier 3 Allowances'!$A$2:$AB$6,14,FALSE))),'STB Models Tier 3'!U69&lt;2), 'STB Models Tier 3'!U69*$U$2,"")</f>
        <v/>
      </c>
      <c r="V69" s="14" t="str">
        <f>IF(AND(NOT(ISBLANK('STB Models Tier 3'!V69)),NOT(ISBLANK(VLOOKUP($G69,'Tier 3 Allowances'!$A$2:$AB$6,15,FALSE))),'STB Models Tier 3'!V69&lt;3), 'STB Models Tier 3'!V69*$V$2,"")</f>
        <v/>
      </c>
      <c r="W69" s="14" t="str">
        <f>IF(AND(NOT(ISBLANK('STB Models Tier 3'!W69)),NOT(ISBLANK(VLOOKUP($G69,'Tier 3 Allowances'!$A$2:$AB$6,16,FALSE))),'STB Models Tier 3'!W69&lt;2), 'STB Models Tier 3'!W69*$W$2,"")</f>
        <v/>
      </c>
      <c r="X69" s="14" t="str">
        <f>IF(AND(NOT(ISBLANK('STB Models Tier 3'!X69)),NOT(ISBLANK(VLOOKUP($G69,'Tier 3 Allowances'!$A$2:$AB$6,17,FALSE))),'STB Models Tier 3'!X69&lt;6), 'STB Models Tier 3'!X69*$X$2,"")</f>
        <v/>
      </c>
      <c r="Y69" s="14" t="str">
        <f>IF(AND(NOT(ISBLANK('STB Models Tier 3'!Y69)),NOT(ISBLANK(VLOOKUP($G69,'Tier 3 Allowances'!$A$2:$AB$6,18,FALSE))),'STB Models Tier 3'!Y69&lt;3), 'STB Models Tier 3'!Y69*$Y$2,"")</f>
        <v/>
      </c>
      <c r="Z69" s="14" t="str">
        <f>IF(AND(NOT(ISBLANK('STB Models Tier 3'!Z69)),NOT(ISBLANK(VLOOKUP($G69,'Tier 3 Allowances'!$A$2:$AB$6,19,FALSE))),'STB Models Tier 3'!Z69&lt;3), 'STB Models Tier 3'!Z69*$Z$2,"")</f>
        <v/>
      </c>
      <c r="AA69" s="14" t="str">
        <f>IF(AND(NOT(ISBLANK('STB Models Tier 3'!AA69)),NOT(ISBLANK(VLOOKUP($G69,'Tier 3 Allowances'!$A$2:$AB$6,20,FALSE))),'STB Models Tier 3'!AA69&lt;11), 'STB Models Tier 3'!AA69*$AA$2,"")</f>
        <v/>
      </c>
      <c r="AB69" s="14" t="str">
        <f>IF(AND(NOT(ISBLANK('STB Models Tier 3'!AB69)),NOT(ISBLANK(VLOOKUP($G69,'Tier 3 Allowances'!$A$2:$AB$6,21,FALSE))),'STB Models Tier 3'!AB69&lt;3), 'STB Models Tier 3'!AB69*$AB$2,"")</f>
        <v/>
      </c>
      <c r="AC69" s="14" t="str">
        <f>IF(AND(NOT(ISBLANK('STB Models Tier 3'!AC69)),NOT(ISBLANK(VLOOKUP($G69,'Tier 3 Allowances'!$A$2:$AB$6,22,FALSE))),'STB Models Tier 3'!AC69&lt;3), 'STB Models Tier 3'!AC69*$AC$2,"")</f>
        <v/>
      </c>
      <c r="AD69" s="14" t="str">
        <f>IF(AND(NOT(ISBLANK('STB Models Tier 3'!AD69)),NOT(ISBLANK(VLOOKUP($G69,'Tier 3 Allowances'!$A$2:$AB$6,23,FALSE))),'STB Models Tier 3'!AD69&lt;11), 'STB Models Tier 3'!AD69*$AD$2,"")</f>
        <v/>
      </c>
      <c r="AE69" s="14" t="str">
        <f>IF(AND(NOT(ISBLANK('STB Models Tier 3'!AE69)),NOT(ISBLANK(VLOOKUP($G69,'Tier 3 Allowances'!$A$2:$AB$6,24,FALSE))),'STB Models Tier 3'!AE69&lt;2), 'STB Models Tier 3'!AE69*$AE$2,"")</f>
        <v/>
      </c>
      <c r="AF69" s="14" t="str">
        <f>IF(AND(NOT(ISBLANK('STB Models Tier 3'!AF69)),NOT(ISBLANK(VLOOKUP($G69,'Tier 3 Allowances'!$A$2:$AB$6,25,FALSE))),'STB Models Tier 3'!AF69&lt;2,OR(ISBLANK('STB Models Tier 3'!AE69),'STB Models Tier 3'!AE69=0),OR(ISBLANK('STB Models Tier 3'!$P69),'STB Models Tier 3'!$P69=0)), 'STB Models Tier 3'!AF69*$AF$2,"")</f>
        <v/>
      </c>
      <c r="AG69" s="14" t="str">
        <f>IF(AND(NOT(ISBLANK('STB Models Tier 3'!AG69)),NOT(ISBLANK(VLOOKUP($G69,'Tier 3 Allowances'!$A$2:$AB$6,26,FALSE))),'STB Models Tier 3'!AG69&lt;2), 'STB Models Tier 3'!AG69*$AG$2,"")</f>
        <v/>
      </c>
      <c r="AH69" s="14" t="str">
        <f>IF(AND(NOT(ISBLANK('STB Models Tier 3'!AH69)),NOT(ISBLANK(VLOOKUP($G69,'Tier 3 Allowances'!$A$2:$AB$6,27,FALSE))),'STB Models Tier 3'!AH69&lt;2), 'STB Models Tier 3'!AH69*$AH$2,"")</f>
        <v/>
      </c>
      <c r="AI69" s="14" t="str">
        <f>IF(AND(NOT(ISBLANK('STB Models Tier 3'!AI69)),NOT(ISBLANK(VLOOKUP($G69,'Tier 3 Allowances'!$A$2:$AB$6,28,FALSE))),'STB Models Tier 3'!AI69&lt;2), 'STB Models Tier 3'!AI69*$AI$2,"")</f>
        <v/>
      </c>
      <c r="AJ69" s="56" t="str">
        <f>IF(ISBLANK('STB Models Tier 3'!AJ69),"",'STB Models Tier 3'!AJ69)</f>
        <v/>
      </c>
      <c r="AK69" s="15" t="str">
        <f>IF(ISBLANK('STB Models Tier 3'!AK69),"",'STB Models Tier 3'!AK69)</f>
        <v/>
      </c>
      <c r="AL69" s="15" t="str">
        <f>IF(ISBLANK('STB Models Tier 3'!AL69),"",'STB Models Tier 3'!AL69)</f>
        <v/>
      </c>
      <c r="AM69" s="15" t="str">
        <f>IF(ISBLANK('STB Models Tier 3'!AM69),"",'STB Models Tier 3'!AM69)</f>
        <v/>
      </c>
      <c r="AN69" s="15" t="str">
        <f>IF(ISBLANK('STB Models Tier 3'!AN69),"",'STB Models Tier 3'!AN69)</f>
        <v/>
      </c>
      <c r="AO69" s="15" t="str">
        <f>IF(ISBLANK('STB Models Tier 3'!AO69),"",'STB Models Tier 3'!AO69)</f>
        <v/>
      </c>
      <c r="AP69" s="15" t="str">
        <f>IF(ISBLANK('STB Models Tier 3'!G69),"",IF(ISBLANK('STB Models Tier 3'!H69), 14, 7-(4-$H69)/2))</f>
        <v/>
      </c>
      <c r="AQ69" s="15" t="str">
        <f>IF(ISBLANK('STB Models Tier 3'!G69),"",IF(ISBLANK('STB Models Tier 3'!I69),10,(10-I69)))</f>
        <v/>
      </c>
      <c r="AR69" s="15" t="str">
        <f>IF(ISBLANK('STB Models Tier 3'!G69),"",IF(ISBLANK('STB Models Tier 3'!H69),0,7+(4-H69)/2))</f>
        <v/>
      </c>
      <c r="AS69" s="15" t="str">
        <f>IF(ISBLANK('STB Models Tier 3'!G69),"",'STB Models Tier 3'!I69)</f>
        <v/>
      </c>
      <c r="AT69" s="15" t="str">
        <f>IF(ISBLANK('STB Models Tier 3'!G69),"",(IF(OR(AND(NOT(ISBLANK('STB Models Tier 3'!H69)),ISBLANK('STB Models Tier 3'!AM69)),AND(NOT(ISBLANK('STB Models Tier 3'!I69)),ISBLANK('STB Models Tier 3'!AN69)),ISBLANK('STB Models Tier 3'!AL69)),"Incomplete",0.365*('STB Models Tier 3'!AK69*AP69+'STB Models Tier 3'!AL69*AQ69+'STB Models Tier 3'!AM69*AR69+'STB Models Tier 3'!AN69*AS69))))</f>
        <v/>
      </c>
      <c r="AU69" s="14" t="str">
        <f>IF(ISBLANK('STB Models Tier 3'!G69),"",VLOOKUP(G69,'Tier 3 Allowances'!$A$2:$B$6,2,FALSE)+SUM($J69:$AI69))</f>
        <v/>
      </c>
      <c r="AV69" s="56" t="str">
        <f>IF(ISBLANK('STB Models Tier 3'!G69),"",AU69+'STB Models Tier 3'!AJ69)</f>
        <v/>
      </c>
      <c r="AW69" s="56" t="str">
        <f>IF(ISBLANK('STB Models Tier 3'!AO69),"",IF('STB Models Tier 3'!AO69&gt;'Tier 3 Calculations'!AV69,"No","Yes"))</f>
        <v/>
      </c>
      <c r="AX69" s="79" t="str">
        <f>IF(ISBLANK('STB Models Tier 3'!AT69),"",'STB Models Tier 3'!AT69)</f>
        <v/>
      </c>
    </row>
    <row r="70" spans="1:50" ht="16" x14ac:dyDescent="0.2">
      <c r="A70" s="56" t="str">
        <f>IF(ISBLANK('STB Models Tier 3'!A70),"",'STB Models Tier 3'!A70)</f>
        <v/>
      </c>
      <c r="B70" s="14" t="str">
        <f>IF(ISBLANK('STB Models Tier 3'!B70),"",'STB Models Tier 3'!B70)</f>
        <v/>
      </c>
      <c r="C70" s="14" t="str">
        <f>IF(ISBLANK('STB Models Tier 3'!C70),"",'STB Models Tier 3'!C70)</f>
        <v/>
      </c>
      <c r="D70" s="14" t="str">
        <f>IF(ISBLANK('STB Models Tier 3'!D70),"",'STB Models Tier 3'!D70)</f>
        <v/>
      </c>
      <c r="E70" s="14" t="str">
        <f>IF(ISBLANK('STB Models Tier 3'!E70),"",'STB Models Tier 3'!E70)</f>
        <v/>
      </c>
      <c r="F70" s="14" t="str">
        <f>IF(ISBLANK('STB Models Tier 3'!F70),"",'STB Models Tier 3'!F70)</f>
        <v/>
      </c>
      <c r="G70" s="14" t="str">
        <f>IF(ISBLANK('STB Models Tier 3'!G70),"",'STB Models Tier 3'!G70)</f>
        <v/>
      </c>
      <c r="H70" s="14" t="str">
        <f>IF(ISBLANK('STB Models Tier 3'!H70),"",'STB Models Tier 3'!H70)</f>
        <v/>
      </c>
      <c r="I70" s="14" t="str">
        <f>IF(ISBLANK('STB Models Tier 3'!I70),"",'STB Models Tier 3'!I70)</f>
        <v/>
      </c>
      <c r="J70" s="14" t="str">
        <f>IF(AND(NOT(ISBLANK('STB Models Tier 3'!J70)),NOT(ISBLANK(VLOOKUP($G70,'Tier 3 Allowances'!$A$2:$AB$6,3,FALSE))),'STB Models Tier 3'!J70&lt;2), 'STB Models Tier 3'!J70*$J$2,"")</f>
        <v/>
      </c>
      <c r="K70" s="14" t="str">
        <f>IF(AND(NOT(ISBLANK('STB Models Tier 3'!K70)),NOT(ISBLANK(VLOOKUP($G70,'Tier 3 Allowances'!$A$2:$AB$6,4,FALSE))),'STB Models Tier 3'!K70&lt;3), 'STB Models Tier 3'!K70*$K$2,"")</f>
        <v/>
      </c>
      <c r="L70" s="14" t="str">
        <f>IF(AND(NOT(ISBLANK('STB Models Tier 3'!L70)),NOT(ISBLANK(VLOOKUP($G70,'Tier 3 Allowances'!$A$2:$AB$6,5,FALSE))),'STB Models Tier 3'!L70&lt;2), 'STB Models Tier 3'!L70*$L$2,"")</f>
        <v/>
      </c>
      <c r="M70" s="14" t="str">
        <f>IF(AND(NOT(ISBLANK('STB Models Tier 3'!M70)),NOT(ISBLANK(VLOOKUP($G70,'Tier 3 Allowances'!$A$2:$AB$6,6,FALSE))),'STB Models Tier 3'!M70&lt;3), 'STB Models Tier 3'!M70*$M$2,"")</f>
        <v/>
      </c>
      <c r="N70" s="14" t="str">
        <f>IF(AND(NOT(ISBLANK('STB Models Tier 3'!N70)),OR(ISBLANK('STB Models Tier 3'!O70),'STB Models Tier 3'!O70=0),NOT(ISBLANK(VLOOKUP($G70,'Tier 3 Allowances'!$A$2:$AB$6,7,FALSE))),'STB Models Tier 3'!N70&lt;2), 'STB Models Tier 3'!N70*$N$2,"")</f>
        <v/>
      </c>
      <c r="O70" s="14" t="str">
        <f>IF(AND(NOT(ISBLANK('STB Models Tier 3'!O70)),NOT(ISBLANK(VLOOKUP($G70,'Tier 3 Allowances'!$A$2:$AB$6,8,FALSE))),'STB Models Tier 3'!O70&lt;2), 'STB Models Tier 3'!O70*$O$2,"")</f>
        <v/>
      </c>
      <c r="P70" s="14" t="str">
        <f>IF(AND(NOT(ISBLANK('STB Models Tier 3'!P70)),NOT(ISBLANK(VLOOKUP($G70,'Tier 3 Allowances'!$A$2:$AB$6,9,FALSE))),'STB Models Tier 3'!P70&lt;7), 'STB Models Tier 3'!P70*$P$2,"")</f>
        <v/>
      </c>
      <c r="Q70" s="14" t="str">
        <f>IF(AND(NOT(ISBLANK('STB Models Tier 3'!Q70)),OR(ISBLANK('STB Models Tier 3'!T70),'STB Models Tier 3'!T70=0),NOT(ISBLANK(VLOOKUP($G70,'Tier 3 Allowances'!$A$2:$AB$6,10,FALSE))),'STB Models Tier 3'!Q70&lt;2), 'STB Models Tier 3'!Q70*$Q$2,"")</f>
        <v/>
      </c>
      <c r="R70" s="14" t="str">
        <f>IF(AND(NOT(ISBLANK('STB Models Tier 3'!R70)),NOT(ISBLANK(VLOOKUP($G70,'Tier 3 Allowances'!$A$2:$AB$6,11,FALSE))),'STB Models Tier 3'!R70&lt;2), 'STB Models Tier 3'!R70*$R$2,"")</f>
        <v/>
      </c>
      <c r="S70" s="14" t="str">
        <f>IF(AND(NOT(ISBLANK('STB Models Tier 3'!S70)),OR(ISBLANK('STB Models Tier 3'!T70),'STB Models Tier 3'!T70=0),NOT(ISBLANK(VLOOKUP($G70,'Tier 3 Allowances'!$A$2:$AB$6,12,FALSE))),'STB Models Tier 3'!S70&lt;2), 'STB Models Tier 3'!S70*$S$2,"")</f>
        <v/>
      </c>
      <c r="T70" s="14" t="str">
        <f>IF(AND(NOT(ISBLANK('STB Models Tier 3'!T70)),NOT(ISBLANK(VLOOKUP($G70,'Tier 3 Allowances'!$A$2:$AB$6,13,FALSE))),'STB Models Tier 3'!T70&lt;2), 'STB Models Tier 3'!T70*$T$2,"")</f>
        <v/>
      </c>
      <c r="U70" s="14" t="str">
        <f>IF(AND(NOT(ISBLANK('STB Models Tier 3'!U70)),NOT(ISBLANK(VLOOKUP($G70,'Tier 3 Allowances'!$A$2:$AB$6,14,FALSE))),'STB Models Tier 3'!U70&lt;2), 'STB Models Tier 3'!U70*$U$2,"")</f>
        <v/>
      </c>
      <c r="V70" s="14" t="str">
        <f>IF(AND(NOT(ISBLANK('STB Models Tier 3'!V70)),NOT(ISBLANK(VLOOKUP($G70,'Tier 3 Allowances'!$A$2:$AB$6,15,FALSE))),'STB Models Tier 3'!V70&lt;3), 'STB Models Tier 3'!V70*$V$2,"")</f>
        <v/>
      </c>
      <c r="W70" s="14" t="str">
        <f>IF(AND(NOT(ISBLANK('STB Models Tier 3'!W70)),NOT(ISBLANK(VLOOKUP($G70,'Tier 3 Allowances'!$A$2:$AB$6,16,FALSE))),'STB Models Tier 3'!W70&lt;2), 'STB Models Tier 3'!W70*$W$2,"")</f>
        <v/>
      </c>
      <c r="X70" s="14" t="str">
        <f>IF(AND(NOT(ISBLANK('STB Models Tier 3'!X70)),NOT(ISBLANK(VLOOKUP($G70,'Tier 3 Allowances'!$A$2:$AB$6,17,FALSE))),'STB Models Tier 3'!X70&lt;6), 'STB Models Tier 3'!X70*$X$2,"")</f>
        <v/>
      </c>
      <c r="Y70" s="14" t="str">
        <f>IF(AND(NOT(ISBLANK('STB Models Tier 3'!Y70)),NOT(ISBLANK(VLOOKUP($G70,'Tier 3 Allowances'!$A$2:$AB$6,18,FALSE))),'STB Models Tier 3'!Y70&lt;3), 'STB Models Tier 3'!Y70*$Y$2,"")</f>
        <v/>
      </c>
      <c r="Z70" s="14" t="str">
        <f>IF(AND(NOT(ISBLANK('STB Models Tier 3'!Z70)),NOT(ISBLANK(VLOOKUP($G70,'Tier 3 Allowances'!$A$2:$AB$6,19,FALSE))),'STB Models Tier 3'!Z70&lt;3), 'STB Models Tier 3'!Z70*$Z$2,"")</f>
        <v/>
      </c>
      <c r="AA70" s="14" t="str">
        <f>IF(AND(NOT(ISBLANK('STB Models Tier 3'!AA70)),NOT(ISBLANK(VLOOKUP($G70,'Tier 3 Allowances'!$A$2:$AB$6,20,FALSE))),'STB Models Tier 3'!AA70&lt;11), 'STB Models Tier 3'!AA70*$AA$2,"")</f>
        <v/>
      </c>
      <c r="AB70" s="14" t="str">
        <f>IF(AND(NOT(ISBLANK('STB Models Tier 3'!AB70)),NOT(ISBLANK(VLOOKUP($G70,'Tier 3 Allowances'!$A$2:$AB$6,21,FALSE))),'STB Models Tier 3'!AB70&lt;3), 'STB Models Tier 3'!AB70*$AB$2,"")</f>
        <v/>
      </c>
      <c r="AC70" s="14" t="str">
        <f>IF(AND(NOT(ISBLANK('STB Models Tier 3'!AC70)),NOT(ISBLANK(VLOOKUP($G70,'Tier 3 Allowances'!$A$2:$AB$6,22,FALSE))),'STB Models Tier 3'!AC70&lt;3), 'STB Models Tier 3'!AC70*$AC$2,"")</f>
        <v/>
      </c>
      <c r="AD70" s="14" t="str">
        <f>IF(AND(NOT(ISBLANK('STB Models Tier 3'!AD70)),NOT(ISBLANK(VLOOKUP($G70,'Tier 3 Allowances'!$A$2:$AB$6,23,FALSE))),'STB Models Tier 3'!AD70&lt;11), 'STB Models Tier 3'!AD70*$AD$2,"")</f>
        <v/>
      </c>
      <c r="AE70" s="14" t="str">
        <f>IF(AND(NOT(ISBLANK('STB Models Tier 3'!AE70)),NOT(ISBLANK(VLOOKUP($G70,'Tier 3 Allowances'!$A$2:$AB$6,24,FALSE))),'STB Models Tier 3'!AE70&lt;2), 'STB Models Tier 3'!AE70*$AE$2,"")</f>
        <v/>
      </c>
      <c r="AF70" s="14" t="str">
        <f>IF(AND(NOT(ISBLANK('STB Models Tier 3'!AF70)),NOT(ISBLANK(VLOOKUP($G70,'Tier 3 Allowances'!$A$2:$AB$6,25,FALSE))),'STB Models Tier 3'!AF70&lt;2,OR(ISBLANK('STB Models Tier 3'!AE70),'STB Models Tier 3'!AE70=0),OR(ISBLANK('STB Models Tier 3'!$P70),'STB Models Tier 3'!$P70=0)), 'STB Models Tier 3'!AF70*$AF$2,"")</f>
        <v/>
      </c>
      <c r="AG70" s="14" t="str">
        <f>IF(AND(NOT(ISBLANK('STB Models Tier 3'!AG70)),NOT(ISBLANK(VLOOKUP($G70,'Tier 3 Allowances'!$A$2:$AB$6,26,FALSE))),'STB Models Tier 3'!AG70&lt;2), 'STB Models Tier 3'!AG70*$AG$2,"")</f>
        <v/>
      </c>
      <c r="AH70" s="14" t="str">
        <f>IF(AND(NOT(ISBLANK('STB Models Tier 3'!AH70)),NOT(ISBLANK(VLOOKUP($G70,'Tier 3 Allowances'!$A$2:$AB$6,27,FALSE))),'STB Models Tier 3'!AH70&lt;2), 'STB Models Tier 3'!AH70*$AH$2,"")</f>
        <v/>
      </c>
      <c r="AI70" s="14" t="str">
        <f>IF(AND(NOT(ISBLANK('STB Models Tier 3'!AI70)),NOT(ISBLANK(VLOOKUP($G70,'Tier 3 Allowances'!$A$2:$AB$6,28,FALSE))),'STB Models Tier 3'!AI70&lt;2), 'STB Models Tier 3'!AI70*$AI$2,"")</f>
        <v/>
      </c>
      <c r="AJ70" s="56" t="str">
        <f>IF(ISBLANK('STB Models Tier 3'!AJ70),"",'STB Models Tier 3'!AJ70)</f>
        <v/>
      </c>
      <c r="AK70" s="15" t="str">
        <f>IF(ISBLANK('STB Models Tier 3'!AK70),"",'STB Models Tier 3'!AK70)</f>
        <v/>
      </c>
      <c r="AL70" s="15" t="str">
        <f>IF(ISBLANK('STB Models Tier 3'!AL70),"",'STB Models Tier 3'!AL70)</f>
        <v/>
      </c>
      <c r="AM70" s="15" t="str">
        <f>IF(ISBLANK('STB Models Tier 3'!AM70),"",'STB Models Tier 3'!AM70)</f>
        <v/>
      </c>
      <c r="AN70" s="15" t="str">
        <f>IF(ISBLANK('STB Models Tier 3'!AN70),"",'STB Models Tier 3'!AN70)</f>
        <v/>
      </c>
      <c r="AO70" s="15" t="str">
        <f>IF(ISBLANK('STB Models Tier 3'!AO70),"",'STB Models Tier 3'!AO70)</f>
        <v/>
      </c>
      <c r="AP70" s="15" t="str">
        <f>IF(ISBLANK('STB Models Tier 3'!G70),"",IF(ISBLANK('STB Models Tier 3'!H70), 14, 7-(4-$H70)/2))</f>
        <v/>
      </c>
      <c r="AQ70" s="15" t="str">
        <f>IF(ISBLANK('STB Models Tier 3'!G70),"",IF(ISBLANK('STB Models Tier 3'!I70),10,(10-I70)))</f>
        <v/>
      </c>
      <c r="AR70" s="15" t="str">
        <f>IF(ISBLANK('STB Models Tier 3'!G70),"",IF(ISBLANK('STB Models Tier 3'!H70),0,7+(4-H70)/2))</f>
        <v/>
      </c>
      <c r="AS70" s="15" t="str">
        <f>IF(ISBLANK('STB Models Tier 3'!G70),"",'STB Models Tier 3'!I70)</f>
        <v/>
      </c>
      <c r="AT70" s="15" t="str">
        <f>IF(ISBLANK('STB Models Tier 3'!G70),"",(IF(OR(AND(NOT(ISBLANK('STB Models Tier 3'!H70)),ISBLANK('STB Models Tier 3'!AM70)),AND(NOT(ISBLANK('STB Models Tier 3'!I70)),ISBLANK('STB Models Tier 3'!AN70)),ISBLANK('STB Models Tier 3'!AL70)),"Incomplete",0.365*('STB Models Tier 3'!AK70*AP70+'STB Models Tier 3'!AL70*AQ70+'STB Models Tier 3'!AM70*AR70+'STB Models Tier 3'!AN70*AS70))))</f>
        <v/>
      </c>
      <c r="AU70" s="14" t="str">
        <f>IF(ISBLANK('STB Models Tier 3'!G70),"",VLOOKUP(G70,'Tier 3 Allowances'!$A$2:$B$6,2,FALSE)+SUM($J70:$AI70))</f>
        <v/>
      </c>
      <c r="AV70" s="56" t="str">
        <f>IF(ISBLANK('STB Models Tier 3'!G70),"",AU70+'STB Models Tier 3'!AJ70)</f>
        <v/>
      </c>
      <c r="AW70" s="56" t="str">
        <f>IF(ISBLANK('STB Models Tier 3'!AO70),"",IF('STB Models Tier 3'!AO70&gt;'Tier 3 Calculations'!AV70,"No","Yes"))</f>
        <v/>
      </c>
      <c r="AX70" s="79" t="str">
        <f>IF(ISBLANK('STB Models Tier 3'!AT70),"",'STB Models Tier 3'!AT70)</f>
        <v/>
      </c>
    </row>
    <row r="71" spans="1:50" ht="16" x14ac:dyDescent="0.2">
      <c r="A71" s="56" t="str">
        <f>IF(ISBLANK('STB Models Tier 3'!A71),"",'STB Models Tier 3'!A71)</f>
        <v/>
      </c>
      <c r="B71" s="14" t="str">
        <f>IF(ISBLANK('STB Models Tier 3'!B71),"",'STB Models Tier 3'!B71)</f>
        <v/>
      </c>
      <c r="C71" s="14" t="str">
        <f>IF(ISBLANK('STB Models Tier 3'!C71),"",'STB Models Tier 3'!C71)</f>
        <v/>
      </c>
      <c r="D71" s="14" t="str">
        <f>IF(ISBLANK('STB Models Tier 3'!D71),"",'STB Models Tier 3'!D71)</f>
        <v/>
      </c>
      <c r="E71" s="14" t="str">
        <f>IF(ISBLANK('STB Models Tier 3'!E71),"",'STB Models Tier 3'!E71)</f>
        <v/>
      </c>
      <c r="F71" s="14" t="str">
        <f>IF(ISBLANK('STB Models Tier 3'!F71),"",'STB Models Tier 3'!F71)</f>
        <v/>
      </c>
      <c r="G71" s="14" t="str">
        <f>IF(ISBLANK('STB Models Tier 3'!G71),"",'STB Models Tier 3'!G71)</f>
        <v/>
      </c>
      <c r="H71" s="14" t="str">
        <f>IF(ISBLANK('STB Models Tier 3'!H71),"",'STB Models Tier 3'!H71)</f>
        <v/>
      </c>
      <c r="I71" s="14" t="str">
        <f>IF(ISBLANK('STB Models Tier 3'!I71),"",'STB Models Tier 3'!I71)</f>
        <v/>
      </c>
      <c r="J71" s="14" t="str">
        <f>IF(AND(NOT(ISBLANK('STB Models Tier 3'!J71)),NOT(ISBLANK(VLOOKUP($G71,'Tier 3 Allowances'!$A$2:$AB$6,3,FALSE))),'STB Models Tier 3'!J71&lt;2), 'STB Models Tier 3'!J71*$J$2,"")</f>
        <v/>
      </c>
      <c r="K71" s="14" t="str">
        <f>IF(AND(NOT(ISBLANK('STB Models Tier 3'!K71)),NOT(ISBLANK(VLOOKUP($G71,'Tier 3 Allowances'!$A$2:$AB$6,4,FALSE))),'STB Models Tier 3'!K71&lt;3), 'STB Models Tier 3'!K71*$K$2,"")</f>
        <v/>
      </c>
      <c r="L71" s="14" t="str">
        <f>IF(AND(NOT(ISBLANK('STB Models Tier 3'!L71)),NOT(ISBLANK(VLOOKUP($G71,'Tier 3 Allowances'!$A$2:$AB$6,5,FALSE))),'STB Models Tier 3'!L71&lt;2), 'STB Models Tier 3'!L71*$L$2,"")</f>
        <v/>
      </c>
      <c r="M71" s="14" t="str">
        <f>IF(AND(NOT(ISBLANK('STB Models Tier 3'!M71)),NOT(ISBLANK(VLOOKUP($G71,'Tier 3 Allowances'!$A$2:$AB$6,6,FALSE))),'STB Models Tier 3'!M71&lt;3), 'STB Models Tier 3'!M71*$M$2,"")</f>
        <v/>
      </c>
      <c r="N71" s="14" t="str">
        <f>IF(AND(NOT(ISBLANK('STB Models Tier 3'!N71)),OR(ISBLANK('STB Models Tier 3'!O71),'STB Models Tier 3'!O71=0),NOT(ISBLANK(VLOOKUP($G71,'Tier 3 Allowances'!$A$2:$AB$6,7,FALSE))),'STB Models Tier 3'!N71&lt;2), 'STB Models Tier 3'!N71*$N$2,"")</f>
        <v/>
      </c>
      <c r="O71" s="14" t="str">
        <f>IF(AND(NOT(ISBLANK('STB Models Tier 3'!O71)),NOT(ISBLANK(VLOOKUP($G71,'Tier 3 Allowances'!$A$2:$AB$6,8,FALSE))),'STB Models Tier 3'!O71&lt;2), 'STB Models Tier 3'!O71*$O$2,"")</f>
        <v/>
      </c>
      <c r="P71" s="14" t="str">
        <f>IF(AND(NOT(ISBLANK('STB Models Tier 3'!P71)),NOT(ISBLANK(VLOOKUP($G71,'Tier 3 Allowances'!$A$2:$AB$6,9,FALSE))),'STB Models Tier 3'!P71&lt;7), 'STB Models Tier 3'!P71*$P$2,"")</f>
        <v/>
      </c>
      <c r="Q71" s="14" t="str">
        <f>IF(AND(NOT(ISBLANK('STB Models Tier 3'!Q71)),OR(ISBLANK('STB Models Tier 3'!T71),'STB Models Tier 3'!T71=0),NOT(ISBLANK(VLOOKUP($G71,'Tier 3 Allowances'!$A$2:$AB$6,10,FALSE))),'STB Models Tier 3'!Q71&lt;2), 'STB Models Tier 3'!Q71*$Q$2,"")</f>
        <v/>
      </c>
      <c r="R71" s="14" t="str">
        <f>IF(AND(NOT(ISBLANK('STB Models Tier 3'!R71)),NOT(ISBLANK(VLOOKUP($G71,'Tier 3 Allowances'!$A$2:$AB$6,11,FALSE))),'STB Models Tier 3'!R71&lt;2), 'STB Models Tier 3'!R71*$R$2,"")</f>
        <v/>
      </c>
      <c r="S71" s="14" t="str">
        <f>IF(AND(NOT(ISBLANK('STB Models Tier 3'!S71)),OR(ISBLANK('STB Models Tier 3'!T71),'STB Models Tier 3'!T71=0),NOT(ISBLANK(VLOOKUP($G71,'Tier 3 Allowances'!$A$2:$AB$6,12,FALSE))),'STB Models Tier 3'!S71&lt;2), 'STB Models Tier 3'!S71*$S$2,"")</f>
        <v/>
      </c>
      <c r="T71" s="14" t="str">
        <f>IF(AND(NOT(ISBLANK('STB Models Tier 3'!T71)),NOT(ISBLANK(VLOOKUP($G71,'Tier 3 Allowances'!$A$2:$AB$6,13,FALSE))),'STB Models Tier 3'!T71&lt;2), 'STB Models Tier 3'!T71*$T$2,"")</f>
        <v/>
      </c>
      <c r="U71" s="14" t="str">
        <f>IF(AND(NOT(ISBLANK('STB Models Tier 3'!U71)),NOT(ISBLANK(VLOOKUP($G71,'Tier 3 Allowances'!$A$2:$AB$6,14,FALSE))),'STB Models Tier 3'!U71&lt;2), 'STB Models Tier 3'!U71*$U$2,"")</f>
        <v/>
      </c>
      <c r="V71" s="14" t="str">
        <f>IF(AND(NOT(ISBLANK('STB Models Tier 3'!V71)),NOT(ISBLANK(VLOOKUP($G71,'Tier 3 Allowances'!$A$2:$AB$6,15,FALSE))),'STB Models Tier 3'!V71&lt;3), 'STB Models Tier 3'!V71*$V$2,"")</f>
        <v/>
      </c>
      <c r="W71" s="14" t="str">
        <f>IF(AND(NOT(ISBLANK('STB Models Tier 3'!W71)),NOT(ISBLANK(VLOOKUP($G71,'Tier 3 Allowances'!$A$2:$AB$6,16,FALSE))),'STB Models Tier 3'!W71&lt;2), 'STB Models Tier 3'!W71*$W$2,"")</f>
        <v/>
      </c>
      <c r="X71" s="14" t="str">
        <f>IF(AND(NOT(ISBLANK('STB Models Tier 3'!X71)),NOT(ISBLANK(VLOOKUP($G71,'Tier 3 Allowances'!$A$2:$AB$6,17,FALSE))),'STB Models Tier 3'!X71&lt;6), 'STB Models Tier 3'!X71*$X$2,"")</f>
        <v/>
      </c>
      <c r="Y71" s="14" t="str">
        <f>IF(AND(NOT(ISBLANK('STB Models Tier 3'!Y71)),NOT(ISBLANK(VLOOKUP($G71,'Tier 3 Allowances'!$A$2:$AB$6,18,FALSE))),'STB Models Tier 3'!Y71&lt;3), 'STB Models Tier 3'!Y71*$Y$2,"")</f>
        <v/>
      </c>
      <c r="Z71" s="14" t="str">
        <f>IF(AND(NOT(ISBLANK('STB Models Tier 3'!Z71)),NOT(ISBLANK(VLOOKUP($G71,'Tier 3 Allowances'!$A$2:$AB$6,19,FALSE))),'STB Models Tier 3'!Z71&lt;3), 'STB Models Tier 3'!Z71*$Z$2,"")</f>
        <v/>
      </c>
      <c r="AA71" s="14" t="str">
        <f>IF(AND(NOT(ISBLANK('STB Models Tier 3'!AA71)),NOT(ISBLANK(VLOOKUP($G71,'Tier 3 Allowances'!$A$2:$AB$6,20,FALSE))),'STB Models Tier 3'!AA71&lt;11), 'STB Models Tier 3'!AA71*$AA$2,"")</f>
        <v/>
      </c>
      <c r="AB71" s="14" t="str">
        <f>IF(AND(NOT(ISBLANK('STB Models Tier 3'!AB71)),NOT(ISBLANK(VLOOKUP($G71,'Tier 3 Allowances'!$A$2:$AB$6,21,FALSE))),'STB Models Tier 3'!AB71&lt;3), 'STB Models Tier 3'!AB71*$AB$2,"")</f>
        <v/>
      </c>
      <c r="AC71" s="14" t="str">
        <f>IF(AND(NOT(ISBLANK('STB Models Tier 3'!AC71)),NOT(ISBLANK(VLOOKUP($G71,'Tier 3 Allowances'!$A$2:$AB$6,22,FALSE))),'STB Models Tier 3'!AC71&lt;3), 'STB Models Tier 3'!AC71*$AC$2,"")</f>
        <v/>
      </c>
      <c r="AD71" s="14" t="str">
        <f>IF(AND(NOT(ISBLANK('STB Models Tier 3'!AD71)),NOT(ISBLANK(VLOOKUP($G71,'Tier 3 Allowances'!$A$2:$AB$6,23,FALSE))),'STB Models Tier 3'!AD71&lt;11), 'STB Models Tier 3'!AD71*$AD$2,"")</f>
        <v/>
      </c>
      <c r="AE71" s="14" t="str">
        <f>IF(AND(NOT(ISBLANK('STB Models Tier 3'!AE71)),NOT(ISBLANK(VLOOKUP($G71,'Tier 3 Allowances'!$A$2:$AB$6,24,FALSE))),'STB Models Tier 3'!AE71&lt;2), 'STB Models Tier 3'!AE71*$AE$2,"")</f>
        <v/>
      </c>
      <c r="AF71" s="14" t="str">
        <f>IF(AND(NOT(ISBLANK('STB Models Tier 3'!AF71)),NOT(ISBLANK(VLOOKUP($G71,'Tier 3 Allowances'!$A$2:$AB$6,25,FALSE))),'STB Models Tier 3'!AF71&lt;2,OR(ISBLANK('STB Models Tier 3'!AE71),'STB Models Tier 3'!AE71=0),OR(ISBLANK('STB Models Tier 3'!$P71),'STB Models Tier 3'!$P71=0)), 'STB Models Tier 3'!AF71*$AF$2,"")</f>
        <v/>
      </c>
      <c r="AG71" s="14" t="str">
        <f>IF(AND(NOT(ISBLANK('STB Models Tier 3'!AG71)),NOT(ISBLANK(VLOOKUP($G71,'Tier 3 Allowances'!$A$2:$AB$6,26,FALSE))),'STB Models Tier 3'!AG71&lt;2), 'STB Models Tier 3'!AG71*$AG$2,"")</f>
        <v/>
      </c>
      <c r="AH71" s="14" t="str">
        <f>IF(AND(NOT(ISBLANK('STB Models Tier 3'!AH71)),NOT(ISBLANK(VLOOKUP($G71,'Tier 3 Allowances'!$A$2:$AB$6,27,FALSE))),'STB Models Tier 3'!AH71&lt;2), 'STB Models Tier 3'!AH71*$AH$2,"")</f>
        <v/>
      </c>
      <c r="AI71" s="14" t="str">
        <f>IF(AND(NOT(ISBLANK('STB Models Tier 3'!AI71)),NOT(ISBLANK(VLOOKUP($G71,'Tier 3 Allowances'!$A$2:$AB$6,28,FALSE))),'STB Models Tier 3'!AI71&lt;2), 'STB Models Tier 3'!AI71*$AI$2,"")</f>
        <v/>
      </c>
      <c r="AJ71" s="56" t="str">
        <f>IF(ISBLANK('STB Models Tier 3'!AJ71),"",'STB Models Tier 3'!AJ71)</f>
        <v/>
      </c>
      <c r="AK71" s="15" t="str">
        <f>IF(ISBLANK('STB Models Tier 3'!AK71),"",'STB Models Tier 3'!AK71)</f>
        <v/>
      </c>
      <c r="AL71" s="15" t="str">
        <f>IF(ISBLANK('STB Models Tier 3'!AL71),"",'STB Models Tier 3'!AL71)</f>
        <v/>
      </c>
      <c r="AM71" s="15" t="str">
        <f>IF(ISBLANK('STB Models Tier 3'!AM71),"",'STB Models Tier 3'!AM71)</f>
        <v/>
      </c>
      <c r="AN71" s="15" t="str">
        <f>IF(ISBLANK('STB Models Tier 3'!AN71),"",'STB Models Tier 3'!AN71)</f>
        <v/>
      </c>
      <c r="AO71" s="15" t="str">
        <f>IF(ISBLANK('STB Models Tier 3'!AO71),"",'STB Models Tier 3'!AO71)</f>
        <v/>
      </c>
      <c r="AP71" s="15" t="str">
        <f>IF(ISBLANK('STB Models Tier 3'!G71),"",IF(ISBLANK('STB Models Tier 3'!H71), 14, 7-(4-$H71)/2))</f>
        <v/>
      </c>
      <c r="AQ71" s="15" t="str">
        <f>IF(ISBLANK('STB Models Tier 3'!G71),"",IF(ISBLANK('STB Models Tier 3'!I71),10,(10-I71)))</f>
        <v/>
      </c>
      <c r="AR71" s="15" t="str">
        <f>IF(ISBLANK('STB Models Tier 3'!G71),"",IF(ISBLANK('STB Models Tier 3'!H71),0,7+(4-H71)/2))</f>
        <v/>
      </c>
      <c r="AS71" s="15" t="str">
        <f>IF(ISBLANK('STB Models Tier 3'!G71),"",'STB Models Tier 3'!I71)</f>
        <v/>
      </c>
      <c r="AT71" s="15" t="str">
        <f>IF(ISBLANK('STB Models Tier 3'!G71),"",(IF(OR(AND(NOT(ISBLANK('STB Models Tier 3'!H71)),ISBLANK('STB Models Tier 3'!AM71)),AND(NOT(ISBLANK('STB Models Tier 3'!I71)),ISBLANK('STB Models Tier 3'!AN71)),ISBLANK('STB Models Tier 3'!AL71)),"Incomplete",0.365*('STB Models Tier 3'!AK71*AP71+'STB Models Tier 3'!AL71*AQ71+'STB Models Tier 3'!AM71*AR71+'STB Models Tier 3'!AN71*AS71))))</f>
        <v/>
      </c>
      <c r="AU71" s="14" t="str">
        <f>IF(ISBLANK('STB Models Tier 3'!G71),"",VLOOKUP(G71,'Tier 3 Allowances'!$A$2:$B$6,2,FALSE)+SUM($J71:$AI71))</f>
        <v/>
      </c>
      <c r="AV71" s="56" t="str">
        <f>IF(ISBLANK('STB Models Tier 3'!G71),"",AU71+'STB Models Tier 3'!AJ71)</f>
        <v/>
      </c>
      <c r="AW71" s="56" t="str">
        <f>IF(ISBLANK('STB Models Tier 3'!AO71),"",IF('STB Models Tier 3'!AO71&gt;'Tier 3 Calculations'!AV71,"No","Yes"))</f>
        <v/>
      </c>
      <c r="AX71" s="79" t="str">
        <f>IF(ISBLANK('STB Models Tier 3'!AT71),"",'STB Models Tier 3'!AT71)</f>
        <v/>
      </c>
    </row>
    <row r="72" spans="1:50" ht="16" x14ac:dyDescent="0.2">
      <c r="A72" s="56" t="str">
        <f>IF(ISBLANK('STB Models Tier 3'!A72),"",'STB Models Tier 3'!A72)</f>
        <v/>
      </c>
      <c r="B72" s="14" t="str">
        <f>IF(ISBLANK('STB Models Tier 3'!B72),"",'STB Models Tier 3'!B72)</f>
        <v/>
      </c>
      <c r="C72" s="14" t="str">
        <f>IF(ISBLANK('STB Models Tier 3'!C72),"",'STB Models Tier 3'!C72)</f>
        <v/>
      </c>
      <c r="D72" s="14" t="str">
        <f>IF(ISBLANK('STB Models Tier 3'!D72),"",'STB Models Tier 3'!D72)</f>
        <v/>
      </c>
      <c r="E72" s="14" t="str">
        <f>IF(ISBLANK('STB Models Tier 3'!E72),"",'STB Models Tier 3'!E72)</f>
        <v/>
      </c>
      <c r="F72" s="14" t="str">
        <f>IF(ISBLANK('STB Models Tier 3'!F72),"",'STB Models Tier 3'!F72)</f>
        <v/>
      </c>
      <c r="G72" s="14" t="str">
        <f>IF(ISBLANK('STB Models Tier 3'!G72),"",'STB Models Tier 3'!G72)</f>
        <v/>
      </c>
      <c r="H72" s="14" t="str">
        <f>IF(ISBLANK('STB Models Tier 3'!H72),"",'STB Models Tier 3'!H72)</f>
        <v/>
      </c>
      <c r="I72" s="14" t="str">
        <f>IF(ISBLANK('STB Models Tier 3'!I72),"",'STB Models Tier 3'!I72)</f>
        <v/>
      </c>
      <c r="J72" s="14" t="str">
        <f>IF(AND(NOT(ISBLANK('STB Models Tier 3'!J72)),NOT(ISBLANK(VLOOKUP($G72,'Tier 3 Allowances'!$A$2:$AB$6,3,FALSE))),'STB Models Tier 3'!J72&lt;2), 'STB Models Tier 3'!J72*$J$2,"")</f>
        <v/>
      </c>
      <c r="K72" s="14" t="str">
        <f>IF(AND(NOT(ISBLANK('STB Models Tier 3'!K72)),NOT(ISBLANK(VLOOKUP($G72,'Tier 3 Allowances'!$A$2:$AB$6,4,FALSE))),'STB Models Tier 3'!K72&lt;3), 'STB Models Tier 3'!K72*$K$2,"")</f>
        <v/>
      </c>
      <c r="L72" s="14" t="str">
        <f>IF(AND(NOT(ISBLANK('STB Models Tier 3'!L72)),NOT(ISBLANK(VLOOKUP($G72,'Tier 3 Allowances'!$A$2:$AB$6,5,FALSE))),'STB Models Tier 3'!L72&lt;2), 'STB Models Tier 3'!L72*$L$2,"")</f>
        <v/>
      </c>
      <c r="M72" s="14" t="str">
        <f>IF(AND(NOT(ISBLANK('STB Models Tier 3'!M72)),NOT(ISBLANK(VLOOKUP($G72,'Tier 3 Allowances'!$A$2:$AB$6,6,FALSE))),'STB Models Tier 3'!M72&lt;3), 'STB Models Tier 3'!M72*$M$2,"")</f>
        <v/>
      </c>
      <c r="N72" s="14" t="str">
        <f>IF(AND(NOT(ISBLANK('STB Models Tier 3'!N72)),OR(ISBLANK('STB Models Tier 3'!O72),'STB Models Tier 3'!O72=0),NOT(ISBLANK(VLOOKUP($G72,'Tier 3 Allowances'!$A$2:$AB$6,7,FALSE))),'STB Models Tier 3'!N72&lt;2), 'STB Models Tier 3'!N72*$N$2,"")</f>
        <v/>
      </c>
      <c r="O72" s="14" t="str">
        <f>IF(AND(NOT(ISBLANK('STB Models Tier 3'!O72)),NOT(ISBLANK(VLOOKUP($G72,'Tier 3 Allowances'!$A$2:$AB$6,8,FALSE))),'STB Models Tier 3'!O72&lt;2), 'STB Models Tier 3'!O72*$O$2,"")</f>
        <v/>
      </c>
      <c r="P72" s="14" t="str">
        <f>IF(AND(NOT(ISBLANK('STB Models Tier 3'!P72)),NOT(ISBLANK(VLOOKUP($G72,'Tier 3 Allowances'!$A$2:$AB$6,9,FALSE))),'STB Models Tier 3'!P72&lt;7), 'STB Models Tier 3'!P72*$P$2,"")</f>
        <v/>
      </c>
      <c r="Q72" s="14" t="str">
        <f>IF(AND(NOT(ISBLANK('STB Models Tier 3'!Q72)),OR(ISBLANK('STB Models Tier 3'!T72),'STB Models Tier 3'!T72=0),NOT(ISBLANK(VLOOKUP($G72,'Tier 3 Allowances'!$A$2:$AB$6,10,FALSE))),'STB Models Tier 3'!Q72&lt;2), 'STB Models Tier 3'!Q72*$Q$2,"")</f>
        <v/>
      </c>
      <c r="R72" s="14" t="str">
        <f>IF(AND(NOT(ISBLANK('STB Models Tier 3'!R72)),NOT(ISBLANK(VLOOKUP($G72,'Tier 3 Allowances'!$A$2:$AB$6,11,FALSE))),'STB Models Tier 3'!R72&lt;2), 'STB Models Tier 3'!R72*$R$2,"")</f>
        <v/>
      </c>
      <c r="S72" s="14" t="str">
        <f>IF(AND(NOT(ISBLANK('STB Models Tier 3'!S72)),OR(ISBLANK('STB Models Tier 3'!T72),'STB Models Tier 3'!T72=0),NOT(ISBLANK(VLOOKUP($G72,'Tier 3 Allowances'!$A$2:$AB$6,12,FALSE))),'STB Models Tier 3'!S72&lt;2), 'STB Models Tier 3'!S72*$S$2,"")</f>
        <v/>
      </c>
      <c r="T72" s="14" t="str">
        <f>IF(AND(NOT(ISBLANK('STB Models Tier 3'!T72)),NOT(ISBLANK(VLOOKUP($G72,'Tier 3 Allowances'!$A$2:$AB$6,13,FALSE))),'STB Models Tier 3'!T72&lt;2), 'STB Models Tier 3'!T72*$T$2,"")</f>
        <v/>
      </c>
      <c r="U72" s="14" t="str">
        <f>IF(AND(NOT(ISBLANK('STB Models Tier 3'!U72)),NOT(ISBLANK(VLOOKUP($G72,'Tier 3 Allowances'!$A$2:$AB$6,14,FALSE))),'STB Models Tier 3'!U72&lt;2), 'STB Models Tier 3'!U72*$U$2,"")</f>
        <v/>
      </c>
      <c r="V72" s="14" t="str">
        <f>IF(AND(NOT(ISBLANK('STB Models Tier 3'!V72)),NOT(ISBLANK(VLOOKUP($G72,'Tier 3 Allowances'!$A$2:$AB$6,15,FALSE))),'STB Models Tier 3'!V72&lt;3), 'STB Models Tier 3'!V72*$V$2,"")</f>
        <v/>
      </c>
      <c r="W72" s="14" t="str">
        <f>IF(AND(NOT(ISBLANK('STB Models Tier 3'!W72)),NOT(ISBLANK(VLOOKUP($G72,'Tier 3 Allowances'!$A$2:$AB$6,16,FALSE))),'STB Models Tier 3'!W72&lt;2), 'STB Models Tier 3'!W72*$W$2,"")</f>
        <v/>
      </c>
      <c r="X72" s="14" t="str">
        <f>IF(AND(NOT(ISBLANK('STB Models Tier 3'!X72)),NOT(ISBLANK(VLOOKUP($G72,'Tier 3 Allowances'!$A$2:$AB$6,17,FALSE))),'STB Models Tier 3'!X72&lt;6), 'STB Models Tier 3'!X72*$X$2,"")</f>
        <v/>
      </c>
      <c r="Y72" s="14" t="str">
        <f>IF(AND(NOT(ISBLANK('STB Models Tier 3'!Y72)),NOT(ISBLANK(VLOOKUP($G72,'Tier 3 Allowances'!$A$2:$AB$6,18,FALSE))),'STB Models Tier 3'!Y72&lt;3), 'STB Models Tier 3'!Y72*$Y$2,"")</f>
        <v/>
      </c>
      <c r="Z72" s="14" t="str">
        <f>IF(AND(NOT(ISBLANK('STB Models Tier 3'!Z72)),NOT(ISBLANK(VLOOKUP($G72,'Tier 3 Allowances'!$A$2:$AB$6,19,FALSE))),'STB Models Tier 3'!Z72&lt;3), 'STB Models Tier 3'!Z72*$Z$2,"")</f>
        <v/>
      </c>
      <c r="AA72" s="14" t="str">
        <f>IF(AND(NOT(ISBLANK('STB Models Tier 3'!AA72)),NOT(ISBLANK(VLOOKUP($G72,'Tier 3 Allowances'!$A$2:$AB$6,20,FALSE))),'STB Models Tier 3'!AA72&lt;11), 'STB Models Tier 3'!AA72*$AA$2,"")</f>
        <v/>
      </c>
      <c r="AB72" s="14" t="str">
        <f>IF(AND(NOT(ISBLANK('STB Models Tier 3'!AB72)),NOT(ISBLANK(VLOOKUP($G72,'Tier 3 Allowances'!$A$2:$AB$6,21,FALSE))),'STB Models Tier 3'!AB72&lt;3), 'STB Models Tier 3'!AB72*$AB$2,"")</f>
        <v/>
      </c>
      <c r="AC72" s="14" t="str">
        <f>IF(AND(NOT(ISBLANK('STB Models Tier 3'!AC72)),NOT(ISBLANK(VLOOKUP($G72,'Tier 3 Allowances'!$A$2:$AB$6,22,FALSE))),'STB Models Tier 3'!AC72&lt;3), 'STB Models Tier 3'!AC72*$AC$2,"")</f>
        <v/>
      </c>
      <c r="AD72" s="14" t="str">
        <f>IF(AND(NOT(ISBLANK('STB Models Tier 3'!AD72)),NOT(ISBLANK(VLOOKUP($G72,'Tier 3 Allowances'!$A$2:$AB$6,23,FALSE))),'STB Models Tier 3'!AD72&lt;11), 'STB Models Tier 3'!AD72*$AD$2,"")</f>
        <v/>
      </c>
      <c r="AE72" s="14" t="str">
        <f>IF(AND(NOT(ISBLANK('STB Models Tier 3'!AE72)),NOT(ISBLANK(VLOOKUP($G72,'Tier 3 Allowances'!$A$2:$AB$6,24,FALSE))),'STB Models Tier 3'!AE72&lt;2), 'STB Models Tier 3'!AE72*$AE$2,"")</f>
        <v/>
      </c>
      <c r="AF72" s="14" t="str">
        <f>IF(AND(NOT(ISBLANK('STB Models Tier 3'!AF72)),NOT(ISBLANK(VLOOKUP($G72,'Tier 3 Allowances'!$A$2:$AB$6,25,FALSE))),'STB Models Tier 3'!AF72&lt;2,OR(ISBLANK('STB Models Tier 3'!AE72),'STB Models Tier 3'!AE72=0),OR(ISBLANK('STB Models Tier 3'!$P72),'STB Models Tier 3'!$P72=0)), 'STB Models Tier 3'!AF72*$AF$2,"")</f>
        <v/>
      </c>
      <c r="AG72" s="14" t="str">
        <f>IF(AND(NOT(ISBLANK('STB Models Tier 3'!AG72)),NOT(ISBLANK(VLOOKUP($G72,'Tier 3 Allowances'!$A$2:$AB$6,26,FALSE))),'STB Models Tier 3'!AG72&lt;2), 'STB Models Tier 3'!AG72*$AG$2,"")</f>
        <v/>
      </c>
      <c r="AH72" s="14" t="str">
        <f>IF(AND(NOT(ISBLANK('STB Models Tier 3'!AH72)),NOT(ISBLANK(VLOOKUP($G72,'Tier 3 Allowances'!$A$2:$AB$6,27,FALSE))),'STB Models Tier 3'!AH72&lt;2), 'STB Models Tier 3'!AH72*$AH$2,"")</f>
        <v/>
      </c>
      <c r="AI72" s="14" t="str">
        <f>IF(AND(NOT(ISBLANK('STB Models Tier 3'!AI72)),NOT(ISBLANK(VLOOKUP($G72,'Tier 3 Allowances'!$A$2:$AB$6,28,FALSE))),'STB Models Tier 3'!AI72&lt;2), 'STB Models Tier 3'!AI72*$AI$2,"")</f>
        <v/>
      </c>
      <c r="AJ72" s="56" t="str">
        <f>IF(ISBLANK('STB Models Tier 3'!AJ72),"",'STB Models Tier 3'!AJ72)</f>
        <v/>
      </c>
      <c r="AK72" s="15" t="str">
        <f>IF(ISBLANK('STB Models Tier 3'!AK72),"",'STB Models Tier 3'!AK72)</f>
        <v/>
      </c>
      <c r="AL72" s="15" t="str">
        <f>IF(ISBLANK('STB Models Tier 3'!AL72),"",'STB Models Tier 3'!AL72)</f>
        <v/>
      </c>
      <c r="AM72" s="15" t="str">
        <f>IF(ISBLANK('STB Models Tier 3'!AM72),"",'STB Models Tier 3'!AM72)</f>
        <v/>
      </c>
      <c r="AN72" s="15" t="str">
        <f>IF(ISBLANK('STB Models Tier 3'!AN72),"",'STB Models Tier 3'!AN72)</f>
        <v/>
      </c>
      <c r="AO72" s="15" t="str">
        <f>IF(ISBLANK('STB Models Tier 3'!AO72),"",'STB Models Tier 3'!AO72)</f>
        <v/>
      </c>
      <c r="AP72" s="15" t="str">
        <f>IF(ISBLANK('STB Models Tier 3'!G72),"",IF(ISBLANK('STB Models Tier 3'!H72), 14, 7-(4-$H72)/2))</f>
        <v/>
      </c>
      <c r="AQ72" s="15" t="str">
        <f>IF(ISBLANK('STB Models Tier 3'!G72),"",IF(ISBLANK('STB Models Tier 3'!I72),10,(10-I72)))</f>
        <v/>
      </c>
      <c r="AR72" s="15" t="str">
        <f>IF(ISBLANK('STB Models Tier 3'!G72),"",IF(ISBLANK('STB Models Tier 3'!H72),0,7+(4-H72)/2))</f>
        <v/>
      </c>
      <c r="AS72" s="15" t="str">
        <f>IF(ISBLANK('STB Models Tier 3'!G72),"",'STB Models Tier 3'!I72)</f>
        <v/>
      </c>
      <c r="AT72" s="15" t="str">
        <f>IF(ISBLANK('STB Models Tier 3'!G72),"",(IF(OR(AND(NOT(ISBLANK('STB Models Tier 3'!H72)),ISBLANK('STB Models Tier 3'!AM72)),AND(NOT(ISBLANK('STB Models Tier 3'!I72)),ISBLANK('STB Models Tier 3'!AN72)),ISBLANK('STB Models Tier 3'!AL72)),"Incomplete",0.365*('STB Models Tier 3'!AK72*AP72+'STB Models Tier 3'!AL72*AQ72+'STB Models Tier 3'!AM72*AR72+'STB Models Tier 3'!AN72*AS72))))</f>
        <v/>
      </c>
      <c r="AU72" s="14" t="str">
        <f>IF(ISBLANK('STB Models Tier 3'!G72),"",VLOOKUP(G72,'Tier 3 Allowances'!$A$2:$B$6,2,FALSE)+SUM($J72:$AI72))</f>
        <v/>
      </c>
      <c r="AV72" s="56" t="str">
        <f>IF(ISBLANK('STB Models Tier 3'!G72),"",AU72+'STB Models Tier 3'!AJ72)</f>
        <v/>
      </c>
      <c r="AW72" s="56" t="str">
        <f>IF(ISBLANK('STB Models Tier 3'!AO72),"",IF('STB Models Tier 3'!AO72&gt;'Tier 3 Calculations'!AV72,"No","Yes"))</f>
        <v/>
      </c>
      <c r="AX72" s="79" t="str">
        <f>IF(ISBLANK('STB Models Tier 3'!AT72),"",'STB Models Tier 3'!AT72)</f>
        <v/>
      </c>
    </row>
    <row r="73" spans="1:50" ht="16" x14ac:dyDescent="0.2">
      <c r="A73" s="56" t="str">
        <f>IF(ISBLANK('STB Models Tier 3'!A73),"",'STB Models Tier 3'!A73)</f>
        <v/>
      </c>
      <c r="B73" s="14" t="str">
        <f>IF(ISBLANK('STB Models Tier 3'!B73),"",'STB Models Tier 3'!B73)</f>
        <v/>
      </c>
      <c r="C73" s="14" t="str">
        <f>IF(ISBLANK('STB Models Tier 3'!C73),"",'STB Models Tier 3'!C73)</f>
        <v/>
      </c>
      <c r="D73" s="14" t="str">
        <f>IF(ISBLANK('STB Models Tier 3'!D73),"",'STB Models Tier 3'!D73)</f>
        <v/>
      </c>
      <c r="E73" s="14" t="str">
        <f>IF(ISBLANK('STB Models Tier 3'!E73),"",'STB Models Tier 3'!E73)</f>
        <v/>
      </c>
      <c r="F73" s="14" t="str">
        <f>IF(ISBLANK('STB Models Tier 3'!F73),"",'STB Models Tier 3'!F73)</f>
        <v/>
      </c>
      <c r="G73" s="14" t="str">
        <f>IF(ISBLANK('STB Models Tier 3'!G73),"",'STB Models Tier 3'!G73)</f>
        <v/>
      </c>
      <c r="H73" s="14" t="str">
        <f>IF(ISBLANK('STB Models Tier 3'!H73),"",'STB Models Tier 3'!H73)</f>
        <v/>
      </c>
      <c r="I73" s="14" t="str">
        <f>IF(ISBLANK('STB Models Tier 3'!I73),"",'STB Models Tier 3'!I73)</f>
        <v/>
      </c>
      <c r="J73" s="14" t="str">
        <f>IF(AND(NOT(ISBLANK('STB Models Tier 3'!J73)),NOT(ISBLANK(VLOOKUP($G73,'Tier 3 Allowances'!$A$2:$AB$6,3,FALSE))),'STB Models Tier 3'!J73&lt;2), 'STB Models Tier 3'!J73*$J$2,"")</f>
        <v/>
      </c>
      <c r="K73" s="14" t="str">
        <f>IF(AND(NOT(ISBLANK('STB Models Tier 3'!K73)),NOT(ISBLANK(VLOOKUP($G73,'Tier 3 Allowances'!$A$2:$AB$6,4,FALSE))),'STB Models Tier 3'!K73&lt;3), 'STB Models Tier 3'!K73*$K$2,"")</f>
        <v/>
      </c>
      <c r="L73" s="14" t="str">
        <f>IF(AND(NOT(ISBLANK('STB Models Tier 3'!L73)),NOT(ISBLANK(VLOOKUP($G73,'Tier 3 Allowances'!$A$2:$AB$6,5,FALSE))),'STB Models Tier 3'!L73&lt;2), 'STB Models Tier 3'!L73*$L$2,"")</f>
        <v/>
      </c>
      <c r="M73" s="14" t="str">
        <f>IF(AND(NOT(ISBLANK('STB Models Tier 3'!M73)),NOT(ISBLANK(VLOOKUP($G73,'Tier 3 Allowances'!$A$2:$AB$6,6,FALSE))),'STB Models Tier 3'!M73&lt;3), 'STB Models Tier 3'!M73*$M$2,"")</f>
        <v/>
      </c>
      <c r="N73" s="14" t="str">
        <f>IF(AND(NOT(ISBLANK('STB Models Tier 3'!N73)),OR(ISBLANK('STB Models Tier 3'!O73),'STB Models Tier 3'!O73=0),NOT(ISBLANK(VLOOKUP($G73,'Tier 3 Allowances'!$A$2:$AB$6,7,FALSE))),'STB Models Tier 3'!N73&lt;2), 'STB Models Tier 3'!N73*$N$2,"")</f>
        <v/>
      </c>
      <c r="O73" s="14" t="str">
        <f>IF(AND(NOT(ISBLANK('STB Models Tier 3'!O73)),NOT(ISBLANK(VLOOKUP($G73,'Tier 3 Allowances'!$A$2:$AB$6,8,FALSE))),'STB Models Tier 3'!O73&lt;2), 'STB Models Tier 3'!O73*$O$2,"")</f>
        <v/>
      </c>
      <c r="P73" s="14" t="str">
        <f>IF(AND(NOT(ISBLANK('STB Models Tier 3'!P73)),NOT(ISBLANK(VLOOKUP($G73,'Tier 3 Allowances'!$A$2:$AB$6,9,FALSE))),'STB Models Tier 3'!P73&lt;7), 'STB Models Tier 3'!P73*$P$2,"")</f>
        <v/>
      </c>
      <c r="Q73" s="14" t="str">
        <f>IF(AND(NOT(ISBLANK('STB Models Tier 3'!Q73)),OR(ISBLANK('STB Models Tier 3'!T73),'STB Models Tier 3'!T73=0),NOT(ISBLANK(VLOOKUP($G73,'Tier 3 Allowances'!$A$2:$AB$6,10,FALSE))),'STB Models Tier 3'!Q73&lt;2), 'STB Models Tier 3'!Q73*$Q$2,"")</f>
        <v/>
      </c>
      <c r="R73" s="14" t="str">
        <f>IF(AND(NOT(ISBLANK('STB Models Tier 3'!R73)),NOT(ISBLANK(VLOOKUP($G73,'Tier 3 Allowances'!$A$2:$AB$6,11,FALSE))),'STB Models Tier 3'!R73&lt;2), 'STB Models Tier 3'!R73*$R$2,"")</f>
        <v/>
      </c>
      <c r="S73" s="14" t="str">
        <f>IF(AND(NOT(ISBLANK('STB Models Tier 3'!S73)),OR(ISBLANK('STB Models Tier 3'!T73),'STB Models Tier 3'!T73=0),NOT(ISBLANK(VLOOKUP($G73,'Tier 3 Allowances'!$A$2:$AB$6,12,FALSE))),'STB Models Tier 3'!S73&lt;2), 'STB Models Tier 3'!S73*$S$2,"")</f>
        <v/>
      </c>
      <c r="T73" s="14" t="str">
        <f>IF(AND(NOT(ISBLANK('STB Models Tier 3'!T73)),NOT(ISBLANK(VLOOKUP($G73,'Tier 3 Allowances'!$A$2:$AB$6,13,FALSE))),'STB Models Tier 3'!T73&lt;2), 'STB Models Tier 3'!T73*$T$2,"")</f>
        <v/>
      </c>
      <c r="U73" s="14" t="str">
        <f>IF(AND(NOT(ISBLANK('STB Models Tier 3'!U73)),NOT(ISBLANK(VLOOKUP($G73,'Tier 3 Allowances'!$A$2:$AB$6,14,FALSE))),'STB Models Tier 3'!U73&lt;2), 'STB Models Tier 3'!U73*$U$2,"")</f>
        <v/>
      </c>
      <c r="V73" s="14" t="str">
        <f>IF(AND(NOT(ISBLANK('STB Models Tier 3'!V73)),NOT(ISBLANK(VLOOKUP($G73,'Tier 3 Allowances'!$A$2:$AB$6,15,FALSE))),'STB Models Tier 3'!V73&lt;3), 'STB Models Tier 3'!V73*$V$2,"")</f>
        <v/>
      </c>
      <c r="W73" s="14" t="str">
        <f>IF(AND(NOT(ISBLANK('STB Models Tier 3'!W73)),NOT(ISBLANK(VLOOKUP($G73,'Tier 3 Allowances'!$A$2:$AB$6,16,FALSE))),'STB Models Tier 3'!W73&lt;2), 'STB Models Tier 3'!W73*$W$2,"")</f>
        <v/>
      </c>
      <c r="X73" s="14" t="str">
        <f>IF(AND(NOT(ISBLANK('STB Models Tier 3'!X73)),NOT(ISBLANK(VLOOKUP($G73,'Tier 3 Allowances'!$A$2:$AB$6,17,FALSE))),'STB Models Tier 3'!X73&lt;6), 'STB Models Tier 3'!X73*$X$2,"")</f>
        <v/>
      </c>
      <c r="Y73" s="14" t="str">
        <f>IF(AND(NOT(ISBLANK('STB Models Tier 3'!Y73)),NOT(ISBLANK(VLOOKUP($G73,'Tier 3 Allowances'!$A$2:$AB$6,18,FALSE))),'STB Models Tier 3'!Y73&lt;3), 'STB Models Tier 3'!Y73*$Y$2,"")</f>
        <v/>
      </c>
      <c r="Z73" s="14" t="str">
        <f>IF(AND(NOT(ISBLANK('STB Models Tier 3'!Z73)),NOT(ISBLANK(VLOOKUP($G73,'Tier 3 Allowances'!$A$2:$AB$6,19,FALSE))),'STB Models Tier 3'!Z73&lt;3), 'STB Models Tier 3'!Z73*$Z$2,"")</f>
        <v/>
      </c>
      <c r="AA73" s="14" t="str">
        <f>IF(AND(NOT(ISBLANK('STB Models Tier 3'!AA73)),NOT(ISBLANK(VLOOKUP($G73,'Tier 3 Allowances'!$A$2:$AB$6,20,FALSE))),'STB Models Tier 3'!AA73&lt;11), 'STB Models Tier 3'!AA73*$AA$2,"")</f>
        <v/>
      </c>
      <c r="AB73" s="14" t="str">
        <f>IF(AND(NOT(ISBLANK('STB Models Tier 3'!AB73)),NOT(ISBLANK(VLOOKUP($G73,'Tier 3 Allowances'!$A$2:$AB$6,21,FALSE))),'STB Models Tier 3'!AB73&lt;3), 'STB Models Tier 3'!AB73*$AB$2,"")</f>
        <v/>
      </c>
      <c r="AC73" s="14" t="str">
        <f>IF(AND(NOT(ISBLANK('STB Models Tier 3'!AC73)),NOT(ISBLANK(VLOOKUP($G73,'Tier 3 Allowances'!$A$2:$AB$6,22,FALSE))),'STB Models Tier 3'!AC73&lt;3), 'STB Models Tier 3'!AC73*$AC$2,"")</f>
        <v/>
      </c>
      <c r="AD73" s="14" t="str">
        <f>IF(AND(NOT(ISBLANK('STB Models Tier 3'!AD73)),NOT(ISBLANK(VLOOKUP($G73,'Tier 3 Allowances'!$A$2:$AB$6,23,FALSE))),'STB Models Tier 3'!AD73&lt;11), 'STB Models Tier 3'!AD73*$AD$2,"")</f>
        <v/>
      </c>
      <c r="AE73" s="14" t="str">
        <f>IF(AND(NOT(ISBLANK('STB Models Tier 3'!AE73)),NOT(ISBLANK(VLOOKUP($G73,'Tier 3 Allowances'!$A$2:$AB$6,24,FALSE))),'STB Models Tier 3'!AE73&lt;2), 'STB Models Tier 3'!AE73*$AE$2,"")</f>
        <v/>
      </c>
      <c r="AF73" s="14" t="str">
        <f>IF(AND(NOT(ISBLANK('STB Models Tier 3'!AF73)),NOT(ISBLANK(VLOOKUP($G73,'Tier 3 Allowances'!$A$2:$AB$6,25,FALSE))),'STB Models Tier 3'!AF73&lt;2,OR(ISBLANK('STB Models Tier 3'!AE73),'STB Models Tier 3'!AE73=0),OR(ISBLANK('STB Models Tier 3'!$P73),'STB Models Tier 3'!$P73=0)), 'STB Models Tier 3'!AF73*$AF$2,"")</f>
        <v/>
      </c>
      <c r="AG73" s="14" t="str">
        <f>IF(AND(NOT(ISBLANK('STB Models Tier 3'!AG73)),NOT(ISBLANK(VLOOKUP($G73,'Tier 3 Allowances'!$A$2:$AB$6,26,FALSE))),'STB Models Tier 3'!AG73&lt;2), 'STB Models Tier 3'!AG73*$AG$2,"")</f>
        <v/>
      </c>
      <c r="AH73" s="14" t="str">
        <f>IF(AND(NOT(ISBLANK('STB Models Tier 3'!AH73)),NOT(ISBLANK(VLOOKUP($G73,'Tier 3 Allowances'!$A$2:$AB$6,27,FALSE))),'STB Models Tier 3'!AH73&lt;2), 'STB Models Tier 3'!AH73*$AH$2,"")</f>
        <v/>
      </c>
      <c r="AI73" s="14" t="str">
        <f>IF(AND(NOT(ISBLANK('STB Models Tier 3'!AI73)),NOT(ISBLANK(VLOOKUP($G73,'Tier 3 Allowances'!$A$2:$AB$6,28,FALSE))),'STB Models Tier 3'!AI73&lt;2), 'STB Models Tier 3'!AI73*$AI$2,"")</f>
        <v/>
      </c>
      <c r="AJ73" s="56" t="str">
        <f>IF(ISBLANK('STB Models Tier 3'!AJ73),"",'STB Models Tier 3'!AJ73)</f>
        <v/>
      </c>
      <c r="AK73" s="15" t="str">
        <f>IF(ISBLANK('STB Models Tier 3'!AK73),"",'STB Models Tier 3'!AK73)</f>
        <v/>
      </c>
      <c r="AL73" s="15" t="str">
        <f>IF(ISBLANK('STB Models Tier 3'!AL73),"",'STB Models Tier 3'!AL73)</f>
        <v/>
      </c>
      <c r="AM73" s="15" t="str">
        <f>IF(ISBLANK('STB Models Tier 3'!AM73),"",'STB Models Tier 3'!AM73)</f>
        <v/>
      </c>
      <c r="AN73" s="15" t="str">
        <f>IF(ISBLANK('STB Models Tier 3'!AN73),"",'STB Models Tier 3'!AN73)</f>
        <v/>
      </c>
      <c r="AO73" s="15" t="str">
        <f>IF(ISBLANK('STB Models Tier 3'!AO73),"",'STB Models Tier 3'!AO73)</f>
        <v/>
      </c>
      <c r="AP73" s="15" t="str">
        <f>IF(ISBLANK('STB Models Tier 3'!G73),"",IF(ISBLANK('STB Models Tier 3'!H73), 14, 7-(4-$H73)/2))</f>
        <v/>
      </c>
      <c r="AQ73" s="15" t="str">
        <f>IF(ISBLANK('STB Models Tier 3'!G73),"",IF(ISBLANK('STB Models Tier 3'!I73),10,(10-I73)))</f>
        <v/>
      </c>
      <c r="AR73" s="15" t="str">
        <f>IF(ISBLANK('STB Models Tier 3'!G73),"",IF(ISBLANK('STB Models Tier 3'!H73),0,7+(4-H73)/2))</f>
        <v/>
      </c>
      <c r="AS73" s="15" t="str">
        <f>IF(ISBLANK('STB Models Tier 3'!G73),"",'STB Models Tier 3'!I73)</f>
        <v/>
      </c>
      <c r="AT73" s="15" t="str">
        <f>IF(ISBLANK('STB Models Tier 3'!G73),"",(IF(OR(AND(NOT(ISBLANK('STB Models Tier 3'!H73)),ISBLANK('STB Models Tier 3'!AM73)),AND(NOT(ISBLANK('STB Models Tier 3'!I73)),ISBLANK('STB Models Tier 3'!AN73)),ISBLANK('STB Models Tier 3'!AL73)),"Incomplete",0.365*('STB Models Tier 3'!AK73*AP73+'STB Models Tier 3'!AL73*AQ73+'STB Models Tier 3'!AM73*AR73+'STB Models Tier 3'!AN73*AS73))))</f>
        <v/>
      </c>
      <c r="AU73" s="14" t="str">
        <f>IF(ISBLANK('STB Models Tier 3'!G73),"",VLOOKUP(G73,'Tier 3 Allowances'!$A$2:$B$6,2,FALSE)+SUM($J73:$AI73))</f>
        <v/>
      </c>
      <c r="AV73" s="56" t="str">
        <f>IF(ISBLANK('STB Models Tier 3'!G73),"",AU73+'STB Models Tier 3'!AJ73)</f>
        <v/>
      </c>
      <c r="AW73" s="56" t="str">
        <f>IF(ISBLANK('STB Models Tier 3'!AO73),"",IF('STB Models Tier 3'!AO73&gt;'Tier 3 Calculations'!AV73,"No","Yes"))</f>
        <v/>
      </c>
      <c r="AX73" s="79" t="str">
        <f>IF(ISBLANK('STB Models Tier 3'!AT73),"",'STB Models Tier 3'!AT73)</f>
        <v/>
      </c>
    </row>
    <row r="74" spans="1:50" ht="16" x14ac:dyDescent="0.2">
      <c r="A74" s="56" t="str">
        <f>IF(ISBLANK('STB Models Tier 3'!A74),"",'STB Models Tier 3'!A74)</f>
        <v/>
      </c>
      <c r="B74" s="14" t="str">
        <f>IF(ISBLANK('STB Models Tier 3'!B74),"",'STB Models Tier 3'!B74)</f>
        <v/>
      </c>
      <c r="C74" s="14" t="str">
        <f>IF(ISBLANK('STB Models Tier 3'!C74),"",'STB Models Tier 3'!C74)</f>
        <v/>
      </c>
      <c r="D74" s="14" t="str">
        <f>IF(ISBLANK('STB Models Tier 3'!D74),"",'STB Models Tier 3'!D74)</f>
        <v/>
      </c>
      <c r="E74" s="14" t="str">
        <f>IF(ISBLANK('STB Models Tier 3'!E74),"",'STB Models Tier 3'!E74)</f>
        <v/>
      </c>
      <c r="F74" s="14" t="str">
        <f>IF(ISBLANK('STB Models Tier 3'!F74),"",'STB Models Tier 3'!F74)</f>
        <v/>
      </c>
      <c r="G74" s="14" t="str">
        <f>IF(ISBLANK('STB Models Tier 3'!G74),"",'STB Models Tier 3'!G74)</f>
        <v/>
      </c>
      <c r="H74" s="14" t="str">
        <f>IF(ISBLANK('STB Models Tier 3'!H74),"",'STB Models Tier 3'!H74)</f>
        <v/>
      </c>
      <c r="I74" s="14" t="str">
        <f>IF(ISBLANK('STB Models Tier 3'!I74),"",'STB Models Tier 3'!I74)</f>
        <v/>
      </c>
      <c r="J74" s="14" t="str">
        <f>IF(AND(NOT(ISBLANK('STB Models Tier 3'!J74)),NOT(ISBLANK(VLOOKUP($G74,'Tier 3 Allowances'!$A$2:$AB$6,3,FALSE))),'STB Models Tier 3'!J74&lt;2), 'STB Models Tier 3'!J74*$J$2,"")</f>
        <v/>
      </c>
      <c r="K74" s="14" t="str">
        <f>IF(AND(NOT(ISBLANK('STB Models Tier 3'!K74)),NOT(ISBLANK(VLOOKUP($G74,'Tier 3 Allowances'!$A$2:$AB$6,4,FALSE))),'STB Models Tier 3'!K74&lt;3), 'STB Models Tier 3'!K74*$K$2,"")</f>
        <v/>
      </c>
      <c r="L74" s="14" t="str">
        <f>IF(AND(NOT(ISBLANK('STB Models Tier 3'!L74)),NOT(ISBLANK(VLOOKUP($G74,'Tier 3 Allowances'!$A$2:$AB$6,5,FALSE))),'STB Models Tier 3'!L74&lt;2), 'STB Models Tier 3'!L74*$L$2,"")</f>
        <v/>
      </c>
      <c r="M74" s="14" t="str">
        <f>IF(AND(NOT(ISBLANK('STB Models Tier 3'!M74)),NOT(ISBLANK(VLOOKUP($G74,'Tier 3 Allowances'!$A$2:$AB$6,6,FALSE))),'STB Models Tier 3'!M74&lt;3), 'STB Models Tier 3'!M74*$M$2,"")</f>
        <v/>
      </c>
      <c r="N74" s="14" t="str">
        <f>IF(AND(NOT(ISBLANK('STB Models Tier 3'!N74)),OR(ISBLANK('STB Models Tier 3'!O74),'STB Models Tier 3'!O74=0),NOT(ISBLANK(VLOOKUP($G74,'Tier 3 Allowances'!$A$2:$AB$6,7,FALSE))),'STB Models Tier 3'!N74&lt;2), 'STB Models Tier 3'!N74*$N$2,"")</f>
        <v/>
      </c>
      <c r="O74" s="14" t="str">
        <f>IF(AND(NOT(ISBLANK('STB Models Tier 3'!O74)),NOT(ISBLANK(VLOOKUP($G74,'Tier 3 Allowances'!$A$2:$AB$6,8,FALSE))),'STB Models Tier 3'!O74&lt;2), 'STB Models Tier 3'!O74*$O$2,"")</f>
        <v/>
      </c>
      <c r="P74" s="14" t="str">
        <f>IF(AND(NOT(ISBLANK('STB Models Tier 3'!P74)),NOT(ISBLANK(VLOOKUP($G74,'Tier 3 Allowances'!$A$2:$AB$6,9,FALSE))),'STB Models Tier 3'!P74&lt;7), 'STB Models Tier 3'!P74*$P$2,"")</f>
        <v/>
      </c>
      <c r="Q74" s="14" t="str">
        <f>IF(AND(NOT(ISBLANK('STB Models Tier 3'!Q74)),OR(ISBLANK('STB Models Tier 3'!T74),'STB Models Tier 3'!T74=0),NOT(ISBLANK(VLOOKUP($G74,'Tier 3 Allowances'!$A$2:$AB$6,10,FALSE))),'STB Models Tier 3'!Q74&lt;2), 'STB Models Tier 3'!Q74*$Q$2,"")</f>
        <v/>
      </c>
      <c r="R74" s="14" t="str">
        <f>IF(AND(NOT(ISBLANK('STB Models Tier 3'!R74)),NOT(ISBLANK(VLOOKUP($G74,'Tier 3 Allowances'!$A$2:$AB$6,11,FALSE))),'STB Models Tier 3'!R74&lt;2), 'STB Models Tier 3'!R74*$R$2,"")</f>
        <v/>
      </c>
      <c r="S74" s="14" t="str">
        <f>IF(AND(NOT(ISBLANK('STB Models Tier 3'!S74)),OR(ISBLANK('STB Models Tier 3'!T74),'STB Models Tier 3'!T74=0),NOT(ISBLANK(VLOOKUP($G74,'Tier 3 Allowances'!$A$2:$AB$6,12,FALSE))),'STB Models Tier 3'!S74&lt;2), 'STB Models Tier 3'!S74*$S$2,"")</f>
        <v/>
      </c>
      <c r="T74" s="14" t="str">
        <f>IF(AND(NOT(ISBLANK('STB Models Tier 3'!T74)),NOT(ISBLANK(VLOOKUP($G74,'Tier 3 Allowances'!$A$2:$AB$6,13,FALSE))),'STB Models Tier 3'!T74&lt;2), 'STB Models Tier 3'!T74*$T$2,"")</f>
        <v/>
      </c>
      <c r="U74" s="14" t="str">
        <f>IF(AND(NOT(ISBLANK('STB Models Tier 3'!U74)),NOT(ISBLANK(VLOOKUP($G74,'Tier 3 Allowances'!$A$2:$AB$6,14,FALSE))),'STB Models Tier 3'!U74&lt;2), 'STB Models Tier 3'!U74*$U$2,"")</f>
        <v/>
      </c>
      <c r="V74" s="14" t="str">
        <f>IF(AND(NOT(ISBLANK('STB Models Tier 3'!V74)),NOT(ISBLANK(VLOOKUP($G74,'Tier 3 Allowances'!$A$2:$AB$6,15,FALSE))),'STB Models Tier 3'!V74&lt;3), 'STB Models Tier 3'!V74*$V$2,"")</f>
        <v/>
      </c>
      <c r="W74" s="14" t="str">
        <f>IF(AND(NOT(ISBLANK('STB Models Tier 3'!W74)),NOT(ISBLANK(VLOOKUP($G74,'Tier 3 Allowances'!$A$2:$AB$6,16,FALSE))),'STB Models Tier 3'!W74&lt;2), 'STB Models Tier 3'!W74*$W$2,"")</f>
        <v/>
      </c>
      <c r="X74" s="14" t="str">
        <f>IF(AND(NOT(ISBLANK('STB Models Tier 3'!X74)),NOT(ISBLANK(VLOOKUP($G74,'Tier 3 Allowances'!$A$2:$AB$6,17,FALSE))),'STB Models Tier 3'!X74&lt;6), 'STB Models Tier 3'!X74*$X$2,"")</f>
        <v/>
      </c>
      <c r="Y74" s="14" t="str">
        <f>IF(AND(NOT(ISBLANK('STB Models Tier 3'!Y74)),NOT(ISBLANK(VLOOKUP($G74,'Tier 3 Allowances'!$A$2:$AB$6,18,FALSE))),'STB Models Tier 3'!Y74&lt;3), 'STB Models Tier 3'!Y74*$Y$2,"")</f>
        <v/>
      </c>
      <c r="Z74" s="14" t="str">
        <f>IF(AND(NOT(ISBLANK('STB Models Tier 3'!Z74)),NOT(ISBLANK(VLOOKUP($G74,'Tier 3 Allowances'!$A$2:$AB$6,19,FALSE))),'STB Models Tier 3'!Z74&lt;3), 'STB Models Tier 3'!Z74*$Z$2,"")</f>
        <v/>
      </c>
      <c r="AA74" s="14" t="str">
        <f>IF(AND(NOT(ISBLANK('STB Models Tier 3'!AA74)),NOT(ISBLANK(VLOOKUP($G74,'Tier 3 Allowances'!$A$2:$AB$6,20,FALSE))),'STB Models Tier 3'!AA74&lt;11), 'STB Models Tier 3'!AA74*$AA$2,"")</f>
        <v/>
      </c>
      <c r="AB74" s="14" t="str">
        <f>IF(AND(NOT(ISBLANK('STB Models Tier 3'!AB74)),NOT(ISBLANK(VLOOKUP($G74,'Tier 3 Allowances'!$A$2:$AB$6,21,FALSE))),'STB Models Tier 3'!AB74&lt;3), 'STB Models Tier 3'!AB74*$AB$2,"")</f>
        <v/>
      </c>
      <c r="AC74" s="14" t="str">
        <f>IF(AND(NOT(ISBLANK('STB Models Tier 3'!AC74)),NOT(ISBLANK(VLOOKUP($G74,'Tier 3 Allowances'!$A$2:$AB$6,22,FALSE))),'STB Models Tier 3'!AC74&lt;3), 'STB Models Tier 3'!AC74*$AC$2,"")</f>
        <v/>
      </c>
      <c r="AD74" s="14" t="str">
        <f>IF(AND(NOT(ISBLANK('STB Models Tier 3'!AD74)),NOT(ISBLANK(VLOOKUP($G74,'Tier 3 Allowances'!$A$2:$AB$6,23,FALSE))),'STB Models Tier 3'!AD74&lt;11), 'STB Models Tier 3'!AD74*$AD$2,"")</f>
        <v/>
      </c>
      <c r="AE74" s="14" t="str">
        <f>IF(AND(NOT(ISBLANK('STB Models Tier 3'!AE74)),NOT(ISBLANK(VLOOKUP($G74,'Tier 3 Allowances'!$A$2:$AB$6,24,FALSE))),'STB Models Tier 3'!AE74&lt;2), 'STB Models Tier 3'!AE74*$AE$2,"")</f>
        <v/>
      </c>
      <c r="AF74" s="14" t="str">
        <f>IF(AND(NOT(ISBLANK('STB Models Tier 3'!AF74)),NOT(ISBLANK(VLOOKUP($G74,'Tier 3 Allowances'!$A$2:$AB$6,25,FALSE))),'STB Models Tier 3'!AF74&lt;2,OR(ISBLANK('STB Models Tier 3'!AE74),'STB Models Tier 3'!AE74=0),OR(ISBLANK('STB Models Tier 3'!$P74),'STB Models Tier 3'!$P74=0)), 'STB Models Tier 3'!AF74*$AF$2,"")</f>
        <v/>
      </c>
      <c r="AG74" s="14" t="str">
        <f>IF(AND(NOT(ISBLANK('STB Models Tier 3'!AG74)),NOT(ISBLANK(VLOOKUP($G74,'Tier 3 Allowances'!$A$2:$AB$6,26,FALSE))),'STB Models Tier 3'!AG74&lt;2), 'STB Models Tier 3'!AG74*$AG$2,"")</f>
        <v/>
      </c>
      <c r="AH74" s="14" t="str">
        <f>IF(AND(NOT(ISBLANK('STB Models Tier 3'!AH74)),NOT(ISBLANK(VLOOKUP($G74,'Tier 3 Allowances'!$A$2:$AB$6,27,FALSE))),'STB Models Tier 3'!AH74&lt;2), 'STB Models Tier 3'!AH74*$AH$2,"")</f>
        <v/>
      </c>
      <c r="AI74" s="14" t="str">
        <f>IF(AND(NOT(ISBLANK('STB Models Tier 3'!AI74)),NOT(ISBLANK(VLOOKUP($G74,'Tier 3 Allowances'!$A$2:$AB$6,28,FALSE))),'STB Models Tier 3'!AI74&lt;2), 'STB Models Tier 3'!AI74*$AI$2,"")</f>
        <v/>
      </c>
      <c r="AJ74" s="56" t="str">
        <f>IF(ISBLANK('STB Models Tier 3'!AJ74),"",'STB Models Tier 3'!AJ74)</f>
        <v/>
      </c>
      <c r="AK74" s="15" t="str">
        <f>IF(ISBLANK('STB Models Tier 3'!AK74),"",'STB Models Tier 3'!AK74)</f>
        <v/>
      </c>
      <c r="AL74" s="15" t="str">
        <f>IF(ISBLANK('STB Models Tier 3'!AL74),"",'STB Models Tier 3'!AL74)</f>
        <v/>
      </c>
      <c r="AM74" s="15" t="str">
        <f>IF(ISBLANK('STB Models Tier 3'!AM74),"",'STB Models Tier 3'!AM74)</f>
        <v/>
      </c>
      <c r="AN74" s="15" t="str">
        <f>IF(ISBLANK('STB Models Tier 3'!AN74),"",'STB Models Tier 3'!AN74)</f>
        <v/>
      </c>
      <c r="AO74" s="15" t="str">
        <f>IF(ISBLANK('STB Models Tier 3'!AO74),"",'STB Models Tier 3'!AO74)</f>
        <v/>
      </c>
      <c r="AP74" s="15" t="str">
        <f>IF(ISBLANK('STB Models Tier 3'!G74),"",IF(ISBLANK('STB Models Tier 3'!H74), 14, 7-(4-$H74)/2))</f>
        <v/>
      </c>
      <c r="AQ74" s="15" t="str">
        <f>IF(ISBLANK('STB Models Tier 3'!G74),"",IF(ISBLANK('STB Models Tier 3'!I74),10,(10-I74)))</f>
        <v/>
      </c>
      <c r="AR74" s="15" t="str">
        <f>IF(ISBLANK('STB Models Tier 3'!G74),"",IF(ISBLANK('STB Models Tier 3'!H74),0,7+(4-H74)/2))</f>
        <v/>
      </c>
      <c r="AS74" s="15" t="str">
        <f>IF(ISBLANK('STB Models Tier 3'!G74),"",'STB Models Tier 3'!I74)</f>
        <v/>
      </c>
      <c r="AT74" s="15" t="str">
        <f>IF(ISBLANK('STB Models Tier 3'!G74),"",(IF(OR(AND(NOT(ISBLANK('STB Models Tier 3'!H74)),ISBLANK('STB Models Tier 3'!AM74)),AND(NOT(ISBLANK('STB Models Tier 3'!I74)),ISBLANK('STB Models Tier 3'!AN74)),ISBLANK('STB Models Tier 3'!AL74)),"Incomplete",0.365*('STB Models Tier 3'!AK74*AP74+'STB Models Tier 3'!AL74*AQ74+'STB Models Tier 3'!AM74*AR74+'STB Models Tier 3'!AN74*AS74))))</f>
        <v/>
      </c>
      <c r="AU74" s="14" t="str">
        <f>IF(ISBLANK('STB Models Tier 3'!G74),"",VLOOKUP(G74,'Tier 3 Allowances'!$A$2:$B$6,2,FALSE)+SUM($J74:$AI74))</f>
        <v/>
      </c>
      <c r="AV74" s="56" t="str">
        <f>IF(ISBLANK('STB Models Tier 3'!G74),"",AU74+'STB Models Tier 3'!AJ74)</f>
        <v/>
      </c>
      <c r="AW74" s="56" t="str">
        <f>IF(ISBLANK('STB Models Tier 3'!AO74),"",IF('STB Models Tier 3'!AO74&gt;'Tier 3 Calculations'!AV74,"No","Yes"))</f>
        <v/>
      </c>
      <c r="AX74" s="79" t="str">
        <f>IF(ISBLANK('STB Models Tier 3'!AT74),"",'STB Models Tier 3'!AT74)</f>
        <v/>
      </c>
    </row>
    <row r="75" spans="1:50" ht="16" x14ac:dyDescent="0.2">
      <c r="A75" s="56" t="str">
        <f>IF(ISBLANK('STB Models Tier 3'!A75),"",'STB Models Tier 3'!A75)</f>
        <v/>
      </c>
      <c r="B75" s="14" t="str">
        <f>IF(ISBLANK('STB Models Tier 3'!B75),"",'STB Models Tier 3'!B75)</f>
        <v/>
      </c>
      <c r="C75" s="14" t="str">
        <f>IF(ISBLANK('STB Models Tier 3'!C75),"",'STB Models Tier 3'!C75)</f>
        <v/>
      </c>
      <c r="D75" s="14" t="str">
        <f>IF(ISBLANK('STB Models Tier 3'!D75),"",'STB Models Tier 3'!D75)</f>
        <v/>
      </c>
      <c r="E75" s="14" t="str">
        <f>IF(ISBLANK('STB Models Tier 3'!E75),"",'STB Models Tier 3'!E75)</f>
        <v/>
      </c>
      <c r="F75" s="14" t="str">
        <f>IF(ISBLANK('STB Models Tier 3'!F75),"",'STB Models Tier 3'!F75)</f>
        <v/>
      </c>
      <c r="G75" s="14" t="str">
        <f>IF(ISBLANK('STB Models Tier 3'!G75),"",'STB Models Tier 3'!G75)</f>
        <v/>
      </c>
      <c r="H75" s="14" t="str">
        <f>IF(ISBLANK('STB Models Tier 3'!H75),"",'STB Models Tier 3'!H75)</f>
        <v/>
      </c>
      <c r="I75" s="14" t="str">
        <f>IF(ISBLANK('STB Models Tier 3'!I75),"",'STB Models Tier 3'!I75)</f>
        <v/>
      </c>
      <c r="J75" s="14" t="str">
        <f>IF(AND(NOT(ISBLANK('STB Models Tier 3'!J75)),NOT(ISBLANK(VLOOKUP($G75,'Tier 3 Allowances'!$A$2:$AB$6,3,FALSE))),'STB Models Tier 3'!J75&lt;2), 'STB Models Tier 3'!J75*$J$2,"")</f>
        <v/>
      </c>
      <c r="K75" s="14" t="str">
        <f>IF(AND(NOT(ISBLANK('STB Models Tier 3'!K75)),NOT(ISBLANK(VLOOKUP($G75,'Tier 3 Allowances'!$A$2:$AB$6,4,FALSE))),'STB Models Tier 3'!K75&lt;3), 'STB Models Tier 3'!K75*$K$2,"")</f>
        <v/>
      </c>
      <c r="L75" s="14" t="str">
        <f>IF(AND(NOT(ISBLANK('STB Models Tier 3'!L75)),NOT(ISBLANK(VLOOKUP($G75,'Tier 3 Allowances'!$A$2:$AB$6,5,FALSE))),'STB Models Tier 3'!L75&lt;2), 'STB Models Tier 3'!L75*$L$2,"")</f>
        <v/>
      </c>
      <c r="M75" s="14" t="str">
        <f>IF(AND(NOT(ISBLANK('STB Models Tier 3'!M75)),NOT(ISBLANK(VLOOKUP($G75,'Tier 3 Allowances'!$A$2:$AB$6,6,FALSE))),'STB Models Tier 3'!M75&lt;3), 'STB Models Tier 3'!M75*$M$2,"")</f>
        <v/>
      </c>
      <c r="N75" s="14" t="str">
        <f>IF(AND(NOT(ISBLANK('STB Models Tier 3'!N75)),OR(ISBLANK('STB Models Tier 3'!O75),'STB Models Tier 3'!O75=0),NOT(ISBLANK(VLOOKUP($G75,'Tier 3 Allowances'!$A$2:$AB$6,7,FALSE))),'STB Models Tier 3'!N75&lt;2), 'STB Models Tier 3'!N75*$N$2,"")</f>
        <v/>
      </c>
      <c r="O75" s="14" t="str">
        <f>IF(AND(NOT(ISBLANK('STB Models Tier 3'!O75)),NOT(ISBLANK(VLOOKUP($G75,'Tier 3 Allowances'!$A$2:$AB$6,8,FALSE))),'STB Models Tier 3'!O75&lt;2), 'STB Models Tier 3'!O75*$O$2,"")</f>
        <v/>
      </c>
      <c r="P75" s="14" t="str">
        <f>IF(AND(NOT(ISBLANK('STB Models Tier 3'!P75)),NOT(ISBLANK(VLOOKUP($G75,'Tier 3 Allowances'!$A$2:$AB$6,9,FALSE))),'STB Models Tier 3'!P75&lt;7), 'STB Models Tier 3'!P75*$P$2,"")</f>
        <v/>
      </c>
      <c r="Q75" s="14" t="str">
        <f>IF(AND(NOT(ISBLANK('STB Models Tier 3'!Q75)),OR(ISBLANK('STB Models Tier 3'!T75),'STB Models Tier 3'!T75=0),NOT(ISBLANK(VLOOKUP($G75,'Tier 3 Allowances'!$A$2:$AB$6,10,FALSE))),'STB Models Tier 3'!Q75&lt;2), 'STB Models Tier 3'!Q75*$Q$2,"")</f>
        <v/>
      </c>
      <c r="R75" s="14" t="str">
        <f>IF(AND(NOT(ISBLANK('STB Models Tier 3'!R75)),NOT(ISBLANK(VLOOKUP($G75,'Tier 3 Allowances'!$A$2:$AB$6,11,FALSE))),'STB Models Tier 3'!R75&lt;2), 'STB Models Tier 3'!R75*$R$2,"")</f>
        <v/>
      </c>
      <c r="S75" s="14" t="str">
        <f>IF(AND(NOT(ISBLANK('STB Models Tier 3'!S75)),OR(ISBLANK('STB Models Tier 3'!T75),'STB Models Tier 3'!T75=0),NOT(ISBLANK(VLOOKUP($G75,'Tier 3 Allowances'!$A$2:$AB$6,12,FALSE))),'STB Models Tier 3'!S75&lt;2), 'STB Models Tier 3'!S75*$S$2,"")</f>
        <v/>
      </c>
      <c r="T75" s="14" t="str">
        <f>IF(AND(NOT(ISBLANK('STB Models Tier 3'!T75)),NOT(ISBLANK(VLOOKUP($G75,'Tier 3 Allowances'!$A$2:$AB$6,13,FALSE))),'STB Models Tier 3'!T75&lt;2), 'STB Models Tier 3'!T75*$T$2,"")</f>
        <v/>
      </c>
      <c r="U75" s="14" t="str">
        <f>IF(AND(NOT(ISBLANK('STB Models Tier 3'!U75)),NOT(ISBLANK(VLOOKUP($G75,'Tier 3 Allowances'!$A$2:$AB$6,14,FALSE))),'STB Models Tier 3'!U75&lt;2), 'STB Models Tier 3'!U75*$U$2,"")</f>
        <v/>
      </c>
      <c r="V75" s="14" t="str">
        <f>IF(AND(NOT(ISBLANK('STB Models Tier 3'!V75)),NOT(ISBLANK(VLOOKUP($G75,'Tier 3 Allowances'!$A$2:$AB$6,15,FALSE))),'STB Models Tier 3'!V75&lt;3), 'STB Models Tier 3'!V75*$V$2,"")</f>
        <v/>
      </c>
      <c r="W75" s="14" t="str">
        <f>IF(AND(NOT(ISBLANK('STB Models Tier 3'!W75)),NOT(ISBLANK(VLOOKUP($G75,'Tier 3 Allowances'!$A$2:$AB$6,16,FALSE))),'STB Models Tier 3'!W75&lt;2), 'STB Models Tier 3'!W75*$W$2,"")</f>
        <v/>
      </c>
      <c r="X75" s="14" t="str">
        <f>IF(AND(NOT(ISBLANK('STB Models Tier 3'!X75)),NOT(ISBLANK(VLOOKUP($G75,'Tier 3 Allowances'!$A$2:$AB$6,17,FALSE))),'STB Models Tier 3'!X75&lt;6), 'STB Models Tier 3'!X75*$X$2,"")</f>
        <v/>
      </c>
      <c r="Y75" s="14" t="str">
        <f>IF(AND(NOT(ISBLANK('STB Models Tier 3'!Y75)),NOT(ISBLANK(VLOOKUP($G75,'Tier 3 Allowances'!$A$2:$AB$6,18,FALSE))),'STB Models Tier 3'!Y75&lt;3), 'STB Models Tier 3'!Y75*$Y$2,"")</f>
        <v/>
      </c>
      <c r="Z75" s="14" t="str">
        <f>IF(AND(NOT(ISBLANK('STB Models Tier 3'!Z75)),NOT(ISBLANK(VLOOKUP($G75,'Tier 3 Allowances'!$A$2:$AB$6,19,FALSE))),'STB Models Tier 3'!Z75&lt;3), 'STB Models Tier 3'!Z75*$Z$2,"")</f>
        <v/>
      </c>
      <c r="AA75" s="14" t="str">
        <f>IF(AND(NOT(ISBLANK('STB Models Tier 3'!AA75)),NOT(ISBLANK(VLOOKUP($G75,'Tier 3 Allowances'!$A$2:$AB$6,20,FALSE))),'STB Models Tier 3'!AA75&lt;11), 'STB Models Tier 3'!AA75*$AA$2,"")</f>
        <v/>
      </c>
      <c r="AB75" s="14" t="str">
        <f>IF(AND(NOT(ISBLANK('STB Models Tier 3'!AB75)),NOT(ISBLANK(VLOOKUP($G75,'Tier 3 Allowances'!$A$2:$AB$6,21,FALSE))),'STB Models Tier 3'!AB75&lt;3), 'STB Models Tier 3'!AB75*$AB$2,"")</f>
        <v/>
      </c>
      <c r="AC75" s="14" t="str">
        <f>IF(AND(NOT(ISBLANK('STB Models Tier 3'!AC75)),NOT(ISBLANK(VLOOKUP($G75,'Tier 3 Allowances'!$A$2:$AB$6,22,FALSE))),'STB Models Tier 3'!AC75&lt;3), 'STB Models Tier 3'!AC75*$AC$2,"")</f>
        <v/>
      </c>
      <c r="AD75" s="14" t="str">
        <f>IF(AND(NOT(ISBLANK('STB Models Tier 3'!AD75)),NOT(ISBLANK(VLOOKUP($G75,'Tier 3 Allowances'!$A$2:$AB$6,23,FALSE))),'STB Models Tier 3'!AD75&lt;11), 'STB Models Tier 3'!AD75*$AD$2,"")</f>
        <v/>
      </c>
      <c r="AE75" s="14" t="str">
        <f>IF(AND(NOT(ISBLANK('STB Models Tier 3'!AE75)),NOT(ISBLANK(VLOOKUP($G75,'Tier 3 Allowances'!$A$2:$AB$6,24,FALSE))),'STB Models Tier 3'!AE75&lt;2), 'STB Models Tier 3'!AE75*$AE$2,"")</f>
        <v/>
      </c>
      <c r="AF75" s="14" t="str">
        <f>IF(AND(NOT(ISBLANK('STB Models Tier 3'!AF75)),NOT(ISBLANK(VLOOKUP($G75,'Tier 3 Allowances'!$A$2:$AB$6,25,FALSE))),'STB Models Tier 3'!AF75&lt;2,OR(ISBLANK('STB Models Tier 3'!AE75),'STB Models Tier 3'!AE75=0),OR(ISBLANK('STB Models Tier 3'!$P75),'STB Models Tier 3'!$P75=0)), 'STB Models Tier 3'!AF75*$AF$2,"")</f>
        <v/>
      </c>
      <c r="AG75" s="14" t="str">
        <f>IF(AND(NOT(ISBLANK('STB Models Tier 3'!AG75)),NOT(ISBLANK(VLOOKUP($G75,'Tier 3 Allowances'!$A$2:$AB$6,26,FALSE))),'STB Models Tier 3'!AG75&lt;2), 'STB Models Tier 3'!AG75*$AG$2,"")</f>
        <v/>
      </c>
      <c r="AH75" s="14" t="str">
        <f>IF(AND(NOT(ISBLANK('STB Models Tier 3'!AH75)),NOT(ISBLANK(VLOOKUP($G75,'Tier 3 Allowances'!$A$2:$AB$6,27,FALSE))),'STB Models Tier 3'!AH75&lt;2), 'STB Models Tier 3'!AH75*$AH$2,"")</f>
        <v/>
      </c>
      <c r="AI75" s="14" t="str">
        <f>IF(AND(NOT(ISBLANK('STB Models Tier 3'!AI75)),NOT(ISBLANK(VLOOKUP($G75,'Tier 3 Allowances'!$A$2:$AB$6,28,FALSE))),'STB Models Tier 3'!AI75&lt;2), 'STB Models Tier 3'!AI75*$AI$2,"")</f>
        <v/>
      </c>
      <c r="AJ75" s="56" t="str">
        <f>IF(ISBLANK('STB Models Tier 3'!AJ75),"",'STB Models Tier 3'!AJ75)</f>
        <v/>
      </c>
      <c r="AK75" s="15" t="str">
        <f>IF(ISBLANK('STB Models Tier 3'!AK75),"",'STB Models Tier 3'!AK75)</f>
        <v/>
      </c>
      <c r="AL75" s="15" t="str">
        <f>IF(ISBLANK('STB Models Tier 3'!AL75),"",'STB Models Tier 3'!AL75)</f>
        <v/>
      </c>
      <c r="AM75" s="15" t="str">
        <f>IF(ISBLANK('STB Models Tier 3'!AM75),"",'STB Models Tier 3'!AM75)</f>
        <v/>
      </c>
      <c r="AN75" s="15" t="str">
        <f>IF(ISBLANK('STB Models Tier 3'!AN75),"",'STB Models Tier 3'!AN75)</f>
        <v/>
      </c>
      <c r="AO75" s="15" t="str">
        <f>IF(ISBLANK('STB Models Tier 3'!AO75),"",'STB Models Tier 3'!AO75)</f>
        <v/>
      </c>
      <c r="AP75" s="15" t="str">
        <f>IF(ISBLANK('STB Models Tier 3'!G75),"",IF(ISBLANK('STB Models Tier 3'!H75), 14, 7-(4-$H75)/2))</f>
        <v/>
      </c>
      <c r="AQ75" s="15" t="str">
        <f>IF(ISBLANK('STB Models Tier 3'!G75),"",IF(ISBLANK('STB Models Tier 3'!I75),10,(10-I75)))</f>
        <v/>
      </c>
      <c r="AR75" s="15" t="str">
        <f>IF(ISBLANK('STB Models Tier 3'!G75),"",IF(ISBLANK('STB Models Tier 3'!H75),0,7+(4-H75)/2))</f>
        <v/>
      </c>
      <c r="AS75" s="15" t="str">
        <f>IF(ISBLANK('STB Models Tier 3'!G75),"",'STB Models Tier 3'!I75)</f>
        <v/>
      </c>
      <c r="AT75" s="15" t="str">
        <f>IF(ISBLANK('STB Models Tier 3'!G75),"",(IF(OR(AND(NOT(ISBLANK('STB Models Tier 3'!H75)),ISBLANK('STB Models Tier 3'!AM75)),AND(NOT(ISBLANK('STB Models Tier 3'!I75)),ISBLANK('STB Models Tier 3'!AN75)),ISBLANK('STB Models Tier 3'!AL75)),"Incomplete",0.365*('STB Models Tier 3'!AK75*AP75+'STB Models Tier 3'!AL75*AQ75+'STB Models Tier 3'!AM75*AR75+'STB Models Tier 3'!AN75*AS75))))</f>
        <v/>
      </c>
      <c r="AU75" s="14" t="str">
        <f>IF(ISBLANK('STB Models Tier 3'!G75),"",VLOOKUP(G75,'Tier 3 Allowances'!$A$2:$B$6,2,FALSE)+SUM($J75:$AI75))</f>
        <v/>
      </c>
      <c r="AV75" s="56" t="str">
        <f>IF(ISBLANK('STB Models Tier 3'!G75),"",AU75+'STB Models Tier 3'!AJ75)</f>
        <v/>
      </c>
      <c r="AW75" s="56" t="str">
        <f>IF(ISBLANK('STB Models Tier 3'!AO75),"",IF('STB Models Tier 3'!AO75&gt;'Tier 3 Calculations'!AV75,"No","Yes"))</f>
        <v/>
      </c>
      <c r="AX75" s="79" t="str">
        <f>IF(ISBLANK('STB Models Tier 3'!AT75),"",'STB Models Tier 3'!AT75)</f>
        <v/>
      </c>
    </row>
    <row r="76" spans="1:50" ht="16" x14ac:dyDescent="0.2">
      <c r="A76" s="56" t="str">
        <f>IF(ISBLANK('STB Models Tier 3'!A76),"",'STB Models Tier 3'!A76)</f>
        <v/>
      </c>
      <c r="B76" s="14" t="str">
        <f>IF(ISBLANK('STB Models Tier 3'!B76),"",'STB Models Tier 3'!B76)</f>
        <v/>
      </c>
      <c r="C76" s="14" t="str">
        <f>IF(ISBLANK('STB Models Tier 3'!C76),"",'STB Models Tier 3'!C76)</f>
        <v/>
      </c>
      <c r="D76" s="14" t="str">
        <f>IF(ISBLANK('STB Models Tier 3'!D76),"",'STB Models Tier 3'!D76)</f>
        <v/>
      </c>
      <c r="E76" s="14" t="str">
        <f>IF(ISBLANK('STB Models Tier 3'!E76),"",'STB Models Tier 3'!E76)</f>
        <v/>
      </c>
      <c r="F76" s="14" t="str">
        <f>IF(ISBLANK('STB Models Tier 3'!F76),"",'STB Models Tier 3'!F76)</f>
        <v/>
      </c>
      <c r="G76" s="14" t="str">
        <f>IF(ISBLANK('STB Models Tier 3'!G76),"",'STB Models Tier 3'!G76)</f>
        <v/>
      </c>
      <c r="H76" s="14" t="str">
        <f>IF(ISBLANK('STB Models Tier 3'!H76),"",'STB Models Tier 3'!H76)</f>
        <v/>
      </c>
      <c r="I76" s="14" t="str">
        <f>IF(ISBLANK('STB Models Tier 3'!I76),"",'STB Models Tier 3'!I76)</f>
        <v/>
      </c>
      <c r="J76" s="14" t="str">
        <f>IF(AND(NOT(ISBLANK('STB Models Tier 3'!J76)),NOT(ISBLANK(VLOOKUP($G76,'Tier 3 Allowances'!$A$2:$AB$6,3,FALSE))),'STB Models Tier 3'!J76&lt;2), 'STB Models Tier 3'!J76*$J$2,"")</f>
        <v/>
      </c>
      <c r="K76" s="14" t="str">
        <f>IF(AND(NOT(ISBLANK('STB Models Tier 3'!K76)),NOT(ISBLANK(VLOOKUP($G76,'Tier 3 Allowances'!$A$2:$AB$6,4,FALSE))),'STB Models Tier 3'!K76&lt;3), 'STB Models Tier 3'!K76*$K$2,"")</f>
        <v/>
      </c>
      <c r="L76" s="14" t="str">
        <f>IF(AND(NOT(ISBLANK('STB Models Tier 3'!L76)),NOT(ISBLANK(VLOOKUP($G76,'Tier 3 Allowances'!$A$2:$AB$6,5,FALSE))),'STB Models Tier 3'!L76&lt;2), 'STB Models Tier 3'!L76*$L$2,"")</f>
        <v/>
      </c>
      <c r="M76" s="14" t="str">
        <f>IF(AND(NOT(ISBLANK('STB Models Tier 3'!M76)),NOT(ISBLANK(VLOOKUP($G76,'Tier 3 Allowances'!$A$2:$AB$6,6,FALSE))),'STB Models Tier 3'!M76&lt;3), 'STB Models Tier 3'!M76*$M$2,"")</f>
        <v/>
      </c>
      <c r="N76" s="14" t="str">
        <f>IF(AND(NOT(ISBLANK('STB Models Tier 3'!N76)),OR(ISBLANK('STB Models Tier 3'!O76),'STB Models Tier 3'!O76=0),NOT(ISBLANK(VLOOKUP($G76,'Tier 3 Allowances'!$A$2:$AB$6,7,FALSE))),'STB Models Tier 3'!N76&lt;2), 'STB Models Tier 3'!N76*$N$2,"")</f>
        <v/>
      </c>
      <c r="O76" s="14" t="str">
        <f>IF(AND(NOT(ISBLANK('STB Models Tier 3'!O76)),NOT(ISBLANK(VLOOKUP($G76,'Tier 3 Allowances'!$A$2:$AB$6,8,FALSE))),'STB Models Tier 3'!O76&lt;2), 'STB Models Tier 3'!O76*$O$2,"")</f>
        <v/>
      </c>
      <c r="P76" s="14" t="str">
        <f>IF(AND(NOT(ISBLANK('STB Models Tier 3'!P76)),NOT(ISBLANK(VLOOKUP($G76,'Tier 3 Allowances'!$A$2:$AB$6,9,FALSE))),'STB Models Tier 3'!P76&lt;7), 'STB Models Tier 3'!P76*$P$2,"")</f>
        <v/>
      </c>
      <c r="Q76" s="14" t="str">
        <f>IF(AND(NOT(ISBLANK('STB Models Tier 3'!Q76)),OR(ISBLANK('STB Models Tier 3'!T76),'STB Models Tier 3'!T76=0),NOT(ISBLANK(VLOOKUP($G76,'Tier 3 Allowances'!$A$2:$AB$6,10,FALSE))),'STB Models Tier 3'!Q76&lt;2), 'STB Models Tier 3'!Q76*$Q$2,"")</f>
        <v/>
      </c>
      <c r="R76" s="14" t="str">
        <f>IF(AND(NOT(ISBLANK('STB Models Tier 3'!R76)),NOT(ISBLANK(VLOOKUP($G76,'Tier 3 Allowances'!$A$2:$AB$6,11,FALSE))),'STB Models Tier 3'!R76&lt;2), 'STB Models Tier 3'!R76*$R$2,"")</f>
        <v/>
      </c>
      <c r="S76" s="14" t="str">
        <f>IF(AND(NOT(ISBLANK('STB Models Tier 3'!S76)),OR(ISBLANK('STB Models Tier 3'!T76),'STB Models Tier 3'!T76=0),NOT(ISBLANK(VLOOKUP($G76,'Tier 3 Allowances'!$A$2:$AB$6,12,FALSE))),'STB Models Tier 3'!S76&lt;2), 'STB Models Tier 3'!S76*$S$2,"")</f>
        <v/>
      </c>
      <c r="T76" s="14" t="str">
        <f>IF(AND(NOT(ISBLANK('STB Models Tier 3'!T76)),NOT(ISBLANK(VLOOKUP($G76,'Tier 3 Allowances'!$A$2:$AB$6,13,FALSE))),'STB Models Tier 3'!T76&lt;2), 'STB Models Tier 3'!T76*$T$2,"")</f>
        <v/>
      </c>
      <c r="U76" s="14" t="str">
        <f>IF(AND(NOT(ISBLANK('STB Models Tier 3'!U76)),NOT(ISBLANK(VLOOKUP($G76,'Tier 3 Allowances'!$A$2:$AB$6,14,FALSE))),'STB Models Tier 3'!U76&lt;2), 'STB Models Tier 3'!U76*$U$2,"")</f>
        <v/>
      </c>
      <c r="V76" s="14" t="str">
        <f>IF(AND(NOT(ISBLANK('STB Models Tier 3'!V76)),NOT(ISBLANK(VLOOKUP($G76,'Tier 3 Allowances'!$A$2:$AB$6,15,FALSE))),'STB Models Tier 3'!V76&lt;3), 'STB Models Tier 3'!V76*$V$2,"")</f>
        <v/>
      </c>
      <c r="W76" s="14" t="str">
        <f>IF(AND(NOT(ISBLANK('STB Models Tier 3'!W76)),NOT(ISBLANK(VLOOKUP($G76,'Tier 3 Allowances'!$A$2:$AB$6,16,FALSE))),'STB Models Tier 3'!W76&lt;2), 'STB Models Tier 3'!W76*$W$2,"")</f>
        <v/>
      </c>
      <c r="X76" s="14" t="str">
        <f>IF(AND(NOT(ISBLANK('STB Models Tier 3'!X76)),NOT(ISBLANK(VLOOKUP($G76,'Tier 3 Allowances'!$A$2:$AB$6,17,FALSE))),'STB Models Tier 3'!X76&lt;6), 'STB Models Tier 3'!X76*$X$2,"")</f>
        <v/>
      </c>
      <c r="Y76" s="14" t="str">
        <f>IF(AND(NOT(ISBLANK('STB Models Tier 3'!Y76)),NOT(ISBLANK(VLOOKUP($G76,'Tier 3 Allowances'!$A$2:$AB$6,18,FALSE))),'STB Models Tier 3'!Y76&lt;3), 'STB Models Tier 3'!Y76*$Y$2,"")</f>
        <v/>
      </c>
      <c r="Z76" s="14" t="str">
        <f>IF(AND(NOT(ISBLANK('STB Models Tier 3'!Z76)),NOT(ISBLANK(VLOOKUP($G76,'Tier 3 Allowances'!$A$2:$AB$6,19,FALSE))),'STB Models Tier 3'!Z76&lt;3), 'STB Models Tier 3'!Z76*$Z$2,"")</f>
        <v/>
      </c>
      <c r="AA76" s="14" t="str">
        <f>IF(AND(NOT(ISBLANK('STB Models Tier 3'!AA76)),NOT(ISBLANK(VLOOKUP($G76,'Tier 3 Allowances'!$A$2:$AB$6,20,FALSE))),'STB Models Tier 3'!AA76&lt;11), 'STB Models Tier 3'!AA76*$AA$2,"")</f>
        <v/>
      </c>
      <c r="AB76" s="14" t="str">
        <f>IF(AND(NOT(ISBLANK('STB Models Tier 3'!AB76)),NOT(ISBLANK(VLOOKUP($G76,'Tier 3 Allowances'!$A$2:$AB$6,21,FALSE))),'STB Models Tier 3'!AB76&lt;3), 'STB Models Tier 3'!AB76*$AB$2,"")</f>
        <v/>
      </c>
      <c r="AC76" s="14" t="str">
        <f>IF(AND(NOT(ISBLANK('STB Models Tier 3'!AC76)),NOT(ISBLANK(VLOOKUP($G76,'Tier 3 Allowances'!$A$2:$AB$6,22,FALSE))),'STB Models Tier 3'!AC76&lt;3), 'STB Models Tier 3'!AC76*$AC$2,"")</f>
        <v/>
      </c>
      <c r="AD76" s="14" t="str">
        <f>IF(AND(NOT(ISBLANK('STB Models Tier 3'!AD76)),NOT(ISBLANK(VLOOKUP($G76,'Tier 3 Allowances'!$A$2:$AB$6,23,FALSE))),'STB Models Tier 3'!AD76&lt;11), 'STB Models Tier 3'!AD76*$AD$2,"")</f>
        <v/>
      </c>
      <c r="AE76" s="14" t="str">
        <f>IF(AND(NOT(ISBLANK('STB Models Tier 3'!AE76)),NOT(ISBLANK(VLOOKUP($G76,'Tier 3 Allowances'!$A$2:$AB$6,24,FALSE))),'STB Models Tier 3'!AE76&lt;2), 'STB Models Tier 3'!AE76*$AE$2,"")</f>
        <v/>
      </c>
      <c r="AF76" s="14" t="str">
        <f>IF(AND(NOT(ISBLANK('STB Models Tier 3'!AF76)),NOT(ISBLANK(VLOOKUP($G76,'Tier 3 Allowances'!$A$2:$AB$6,25,FALSE))),'STB Models Tier 3'!AF76&lt;2,OR(ISBLANK('STB Models Tier 3'!AE76),'STB Models Tier 3'!AE76=0),OR(ISBLANK('STB Models Tier 3'!$P76),'STB Models Tier 3'!$P76=0)), 'STB Models Tier 3'!AF76*$AF$2,"")</f>
        <v/>
      </c>
      <c r="AG76" s="14" t="str">
        <f>IF(AND(NOT(ISBLANK('STB Models Tier 3'!AG76)),NOT(ISBLANK(VLOOKUP($G76,'Tier 3 Allowances'!$A$2:$AB$6,26,FALSE))),'STB Models Tier 3'!AG76&lt;2), 'STB Models Tier 3'!AG76*$AG$2,"")</f>
        <v/>
      </c>
      <c r="AH76" s="14" t="str">
        <f>IF(AND(NOT(ISBLANK('STB Models Tier 3'!AH76)),NOT(ISBLANK(VLOOKUP($G76,'Tier 3 Allowances'!$A$2:$AB$6,27,FALSE))),'STB Models Tier 3'!AH76&lt;2), 'STB Models Tier 3'!AH76*$AH$2,"")</f>
        <v/>
      </c>
      <c r="AI76" s="14" t="str">
        <f>IF(AND(NOT(ISBLANK('STB Models Tier 3'!AI76)),NOT(ISBLANK(VLOOKUP($G76,'Tier 3 Allowances'!$A$2:$AB$6,28,FALSE))),'STB Models Tier 3'!AI76&lt;2), 'STB Models Tier 3'!AI76*$AI$2,"")</f>
        <v/>
      </c>
      <c r="AJ76" s="56" t="str">
        <f>IF(ISBLANK('STB Models Tier 3'!AJ76),"",'STB Models Tier 3'!AJ76)</f>
        <v/>
      </c>
      <c r="AK76" s="15" t="str">
        <f>IF(ISBLANK('STB Models Tier 3'!AK76),"",'STB Models Tier 3'!AK76)</f>
        <v/>
      </c>
      <c r="AL76" s="15" t="str">
        <f>IF(ISBLANK('STB Models Tier 3'!AL76),"",'STB Models Tier 3'!AL76)</f>
        <v/>
      </c>
      <c r="AM76" s="15" t="str">
        <f>IF(ISBLANK('STB Models Tier 3'!AM76),"",'STB Models Tier 3'!AM76)</f>
        <v/>
      </c>
      <c r="AN76" s="15" t="str">
        <f>IF(ISBLANK('STB Models Tier 3'!AN76),"",'STB Models Tier 3'!AN76)</f>
        <v/>
      </c>
      <c r="AO76" s="15" t="str">
        <f>IF(ISBLANK('STB Models Tier 3'!AO76),"",'STB Models Tier 3'!AO76)</f>
        <v/>
      </c>
      <c r="AP76" s="15" t="str">
        <f>IF(ISBLANK('STB Models Tier 3'!G76),"",IF(ISBLANK('STB Models Tier 3'!H76), 14, 7-(4-$H76)/2))</f>
        <v/>
      </c>
      <c r="AQ76" s="15" t="str">
        <f>IF(ISBLANK('STB Models Tier 3'!G76),"",IF(ISBLANK('STB Models Tier 3'!I76),10,(10-I76)))</f>
        <v/>
      </c>
      <c r="AR76" s="15" t="str">
        <f>IF(ISBLANK('STB Models Tier 3'!G76),"",IF(ISBLANK('STB Models Tier 3'!H76),0,7+(4-H76)/2))</f>
        <v/>
      </c>
      <c r="AS76" s="15" t="str">
        <f>IF(ISBLANK('STB Models Tier 3'!G76),"",'STB Models Tier 3'!I76)</f>
        <v/>
      </c>
      <c r="AT76" s="15" t="str">
        <f>IF(ISBLANK('STB Models Tier 3'!G76),"",(IF(OR(AND(NOT(ISBLANK('STB Models Tier 3'!H76)),ISBLANK('STB Models Tier 3'!AM76)),AND(NOT(ISBLANK('STB Models Tier 3'!I76)),ISBLANK('STB Models Tier 3'!AN76)),ISBLANK('STB Models Tier 3'!AL76)),"Incomplete",0.365*('STB Models Tier 3'!AK76*AP76+'STB Models Tier 3'!AL76*AQ76+'STB Models Tier 3'!AM76*AR76+'STB Models Tier 3'!AN76*AS76))))</f>
        <v/>
      </c>
      <c r="AU76" s="14" t="str">
        <f>IF(ISBLANK('STB Models Tier 3'!G76),"",VLOOKUP(G76,'Tier 3 Allowances'!$A$2:$B$6,2,FALSE)+SUM($J76:$AI76))</f>
        <v/>
      </c>
      <c r="AV76" s="56" t="str">
        <f>IF(ISBLANK('STB Models Tier 3'!G76),"",AU76+'STB Models Tier 3'!AJ76)</f>
        <v/>
      </c>
      <c r="AW76" s="56" t="str">
        <f>IF(ISBLANK('STB Models Tier 3'!AO76),"",IF('STB Models Tier 3'!AO76&gt;'Tier 3 Calculations'!AV76,"No","Yes"))</f>
        <v/>
      </c>
      <c r="AX76" s="79" t="str">
        <f>IF(ISBLANK('STB Models Tier 3'!AT76),"",'STB Models Tier 3'!AT76)</f>
        <v/>
      </c>
    </row>
    <row r="77" spans="1:50" ht="16" x14ac:dyDescent="0.2">
      <c r="A77" s="56" t="str">
        <f>IF(ISBLANK('STB Models Tier 3'!A77),"",'STB Models Tier 3'!A77)</f>
        <v/>
      </c>
      <c r="B77" s="14" t="str">
        <f>IF(ISBLANK('STB Models Tier 3'!B77),"",'STB Models Tier 3'!B77)</f>
        <v/>
      </c>
      <c r="C77" s="14" t="str">
        <f>IF(ISBLANK('STB Models Tier 3'!C77),"",'STB Models Tier 3'!C77)</f>
        <v/>
      </c>
      <c r="D77" s="14" t="str">
        <f>IF(ISBLANK('STB Models Tier 3'!D77),"",'STB Models Tier 3'!D77)</f>
        <v/>
      </c>
      <c r="E77" s="14" t="str">
        <f>IF(ISBLANK('STB Models Tier 3'!E77),"",'STB Models Tier 3'!E77)</f>
        <v/>
      </c>
      <c r="F77" s="14" t="str">
        <f>IF(ISBLANK('STB Models Tier 3'!F77),"",'STB Models Tier 3'!F77)</f>
        <v/>
      </c>
      <c r="G77" s="14" t="str">
        <f>IF(ISBLANK('STB Models Tier 3'!G77),"",'STB Models Tier 3'!G77)</f>
        <v/>
      </c>
      <c r="H77" s="14" t="str">
        <f>IF(ISBLANK('STB Models Tier 3'!H77),"",'STB Models Tier 3'!H77)</f>
        <v/>
      </c>
      <c r="I77" s="14" t="str">
        <f>IF(ISBLANK('STB Models Tier 3'!I77),"",'STB Models Tier 3'!I77)</f>
        <v/>
      </c>
      <c r="J77" s="14" t="str">
        <f>IF(AND(NOT(ISBLANK('STB Models Tier 3'!J77)),NOT(ISBLANK(VLOOKUP($G77,'Tier 3 Allowances'!$A$2:$AB$6,3,FALSE))),'STB Models Tier 3'!J77&lt;2), 'STB Models Tier 3'!J77*$J$2,"")</f>
        <v/>
      </c>
      <c r="K77" s="14" t="str">
        <f>IF(AND(NOT(ISBLANK('STB Models Tier 3'!K77)),NOT(ISBLANK(VLOOKUP($G77,'Tier 3 Allowances'!$A$2:$AB$6,4,FALSE))),'STB Models Tier 3'!K77&lt;3), 'STB Models Tier 3'!K77*$K$2,"")</f>
        <v/>
      </c>
      <c r="L77" s="14" t="str">
        <f>IF(AND(NOT(ISBLANK('STB Models Tier 3'!L77)),NOT(ISBLANK(VLOOKUP($G77,'Tier 3 Allowances'!$A$2:$AB$6,5,FALSE))),'STB Models Tier 3'!L77&lt;2), 'STB Models Tier 3'!L77*$L$2,"")</f>
        <v/>
      </c>
      <c r="M77" s="14" t="str">
        <f>IF(AND(NOT(ISBLANK('STB Models Tier 3'!M77)),NOT(ISBLANK(VLOOKUP($G77,'Tier 3 Allowances'!$A$2:$AB$6,6,FALSE))),'STB Models Tier 3'!M77&lt;3), 'STB Models Tier 3'!M77*$M$2,"")</f>
        <v/>
      </c>
      <c r="N77" s="14" t="str">
        <f>IF(AND(NOT(ISBLANK('STB Models Tier 3'!N77)),OR(ISBLANK('STB Models Tier 3'!O77),'STB Models Tier 3'!O77=0),NOT(ISBLANK(VLOOKUP($G77,'Tier 3 Allowances'!$A$2:$AB$6,7,FALSE))),'STB Models Tier 3'!N77&lt;2), 'STB Models Tier 3'!N77*$N$2,"")</f>
        <v/>
      </c>
      <c r="O77" s="14" t="str">
        <f>IF(AND(NOT(ISBLANK('STB Models Tier 3'!O77)),NOT(ISBLANK(VLOOKUP($G77,'Tier 3 Allowances'!$A$2:$AB$6,8,FALSE))),'STB Models Tier 3'!O77&lt;2), 'STB Models Tier 3'!O77*$O$2,"")</f>
        <v/>
      </c>
      <c r="P77" s="14" t="str">
        <f>IF(AND(NOT(ISBLANK('STB Models Tier 3'!P77)),NOT(ISBLANK(VLOOKUP($G77,'Tier 3 Allowances'!$A$2:$AB$6,9,FALSE))),'STB Models Tier 3'!P77&lt;7), 'STB Models Tier 3'!P77*$P$2,"")</f>
        <v/>
      </c>
      <c r="Q77" s="14" t="str">
        <f>IF(AND(NOT(ISBLANK('STB Models Tier 3'!Q77)),OR(ISBLANK('STB Models Tier 3'!T77),'STB Models Tier 3'!T77=0),NOT(ISBLANK(VLOOKUP($G77,'Tier 3 Allowances'!$A$2:$AB$6,10,FALSE))),'STB Models Tier 3'!Q77&lt;2), 'STB Models Tier 3'!Q77*$Q$2,"")</f>
        <v/>
      </c>
      <c r="R77" s="14" t="str">
        <f>IF(AND(NOT(ISBLANK('STB Models Tier 3'!R77)),NOT(ISBLANK(VLOOKUP($G77,'Tier 3 Allowances'!$A$2:$AB$6,11,FALSE))),'STB Models Tier 3'!R77&lt;2), 'STB Models Tier 3'!R77*$R$2,"")</f>
        <v/>
      </c>
      <c r="S77" s="14" t="str">
        <f>IF(AND(NOT(ISBLANK('STB Models Tier 3'!S77)),OR(ISBLANK('STB Models Tier 3'!T77),'STB Models Tier 3'!T77=0),NOT(ISBLANK(VLOOKUP($G77,'Tier 3 Allowances'!$A$2:$AB$6,12,FALSE))),'STB Models Tier 3'!S77&lt;2), 'STB Models Tier 3'!S77*$S$2,"")</f>
        <v/>
      </c>
      <c r="T77" s="14" t="str">
        <f>IF(AND(NOT(ISBLANK('STB Models Tier 3'!T77)),NOT(ISBLANK(VLOOKUP($G77,'Tier 3 Allowances'!$A$2:$AB$6,13,FALSE))),'STB Models Tier 3'!T77&lt;2), 'STB Models Tier 3'!T77*$T$2,"")</f>
        <v/>
      </c>
      <c r="U77" s="14" t="str">
        <f>IF(AND(NOT(ISBLANK('STB Models Tier 3'!U77)),NOT(ISBLANK(VLOOKUP($G77,'Tier 3 Allowances'!$A$2:$AB$6,14,FALSE))),'STB Models Tier 3'!U77&lt;2), 'STB Models Tier 3'!U77*$U$2,"")</f>
        <v/>
      </c>
      <c r="V77" s="14" t="str">
        <f>IF(AND(NOT(ISBLANK('STB Models Tier 3'!V77)),NOT(ISBLANK(VLOOKUP($G77,'Tier 3 Allowances'!$A$2:$AB$6,15,FALSE))),'STB Models Tier 3'!V77&lt;3), 'STB Models Tier 3'!V77*$V$2,"")</f>
        <v/>
      </c>
      <c r="W77" s="14" t="str">
        <f>IF(AND(NOT(ISBLANK('STB Models Tier 3'!W77)),NOT(ISBLANK(VLOOKUP($G77,'Tier 3 Allowances'!$A$2:$AB$6,16,FALSE))),'STB Models Tier 3'!W77&lt;2), 'STB Models Tier 3'!W77*$W$2,"")</f>
        <v/>
      </c>
      <c r="X77" s="14" t="str">
        <f>IF(AND(NOT(ISBLANK('STB Models Tier 3'!X77)),NOT(ISBLANK(VLOOKUP($G77,'Tier 3 Allowances'!$A$2:$AB$6,17,FALSE))),'STB Models Tier 3'!X77&lt;6), 'STB Models Tier 3'!X77*$X$2,"")</f>
        <v/>
      </c>
      <c r="Y77" s="14" t="str">
        <f>IF(AND(NOT(ISBLANK('STB Models Tier 3'!Y77)),NOT(ISBLANK(VLOOKUP($G77,'Tier 3 Allowances'!$A$2:$AB$6,18,FALSE))),'STB Models Tier 3'!Y77&lt;3), 'STB Models Tier 3'!Y77*$Y$2,"")</f>
        <v/>
      </c>
      <c r="Z77" s="14" t="str">
        <f>IF(AND(NOT(ISBLANK('STB Models Tier 3'!Z77)),NOT(ISBLANK(VLOOKUP($G77,'Tier 3 Allowances'!$A$2:$AB$6,19,FALSE))),'STB Models Tier 3'!Z77&lt;3), 'STB Models Tier 3'!Z77*$Z$2,"")</f>
        <v/>
      </c>
      <c r="AA77" s="14" t="str">
        <f>IF(AND(NOT(ISBLANK('STB Models Tier 3'!AA77)),NOT(ISBLANK(VLOOKUP($G77,'Tier 3 Allowances'!$A$2:$AB$6,20,FALSE))),'STB Models Tier 3'!AA77&lt;11), 'STB Models Tier 3'!AA77*$AA$2,"")</f>
        <v/>
      </c>
      <c r="AB77" s="14" t="str">
        <f>IF(AND(NOT(ISBLANK('STB Models Tier 3'!AB77)),NOT(ISBLANK(VLOOKUP($G77,'Tier 3 Allowances'!$A$2:$AB$6,21,FALSE))),'STB Models Tier 3'!AB77&lt;3), 'STB Models Tier 3'!AB77*$AB$2,"")</f>
        <v/>
      </c>
      <c r="AC77" s="14" t="str">
        <f>IF(AND(NOT(ISBLANK('STB Models Tier 3'!AC77)),NOT(ISBLANK(VLOOKUP($G77,'Tier 3 Allowances'!$A$2:$AB$6,22,FALSE))),'STB Models Tier 3'!AC77&lt;3), 'STB Models Tier 3'!AC77*$AC$2,"")</f>
        <v/>
      </c>
      <c r="AD77" s="14" t="str">
        <f>IF(AND(NOT(ISBLANK('STB Models Tier 3'!AD77)),NOT(ISBLANK(VLOOKUP($G77,'Tier 3 Allowances'!$A$2:$AB$6,23,FALSE))),'STB Models Tier 3'!AD77&lt;11), 'STB Models Tier 3'!AD77*$AD$2,"")</f>
        <v/>
      </c>
      <c r="AE77" s="14" t="str">
        <f>IF(AND(NOT(ISBLANK('STB Models Tier 3'!AE77)),NOT(ISBLANK(VLOOKUP($G77,'Tier 3 Allowances'!$A$2:$AB$6,24,FALSE))),'STB Models Tier 3'!AE77&lt;2), 'STB Models Tier 3'!AE77*$AE$2,"")</f>
        <v/>
      </c>
      <c r="AF77" s="14" t="str">
        <f>IF(AND(NOT(ISBLANK('STB Models Tier 3'!AF77)),NOT(ISBLANK(VLOOKUP($G77,'Tier 3 Allowances'!$A$2:$AB$6,25,FALSE))),'STB Models Tier 3'!AF77&lt;2,OR(ISBLANK('STB Models Tier 3'!AE77),'STB Models Tier 3'!AE77=0),OR(ISBLANK('STB Models Tier 3'!$P77),'STB Models Tier 3'!$P77=0)), 'STB Models Tier 3'!AF77*$AF$2,"")</f>
        <v/>
      </c>
      <c r="AG77" s="14" t="str">
        <f>IF(AND(NOT(ISBLANK('STB Models Tier 3'!AG77)),NOT(ISBLANK(VLOOKUP($G77,'Tier 3 Allowances'!$A$2:$AB$6,26,FALSE))),'STB Models Tier 3'!AG77&lt;2), 'STB Models Tier 3'!AG77*$AG$2,"")</f>
        <v/>
      </c>
      <c r="AH77" s="14" t="str">
        <f>IF(AND(NOT(ISBLANK('STB Models Tier 3'!AH77)),NOT(ISBLANK(VLOOKUP($G77,'Tier 3 Allowances'!$A$2:$AB$6,27,FALSE))),'STB Models Tier 3'!AH77&lt;2), 'STB Models Tier 3'!AH77*$AH$2,"")</f>
        <v/>
      </c>
      <c r="AI77" s="14" t="str">
        <f>IF(AND(NOT(ISBLANK('STB Models Tier 3'!AI77)),NOT(ISBLANK(VLOOKUP($G77,'Tier 3 Allowances'!$A$2:$AB$6,28,FALSE))),'STB Models Tier 3'!AI77&lt;2), 'STB Models Tier 3'!AI77*$AI$2,"")</f>
        <v/>
      </c>
      <c r="AJ77" s="56" t="str">
        <f>IF(ISBLANK('STB Models Tier 3'!AJ77),"",'STB Models Tier 3'!AJ77)</f>
        <v/>
      </c>
      <c r="AK77" s="15" t="str">
        <f>IF(ISBLANK('STB Models Tier 3'!AK77),"",'STB Models Tier 3'!AK77)</f>
        <v/>
      </c>
      <c r="AL77" s="15" t="str">
        <f>IF(ISBLANK('STB Models Tier 3'!AL77),"",'STB Models Tier 3'!AL77)</f>
        <v/>
      </c>
      <c r="AM77" s="15" t="str">
        <f>IF(ISBLANK('STB Models Tier 3'!AM77),"",'STB Models Tier 3'!AM77)</f>
        <v/>
      </c>
      <c r="AN77" s="15" t="str">
        <f>IF(ISBLANK('STB Models Tier 3'!AN77),"",'STB Models Tier 3'!AN77)</f>
        <v/>
      </c>
      <c r="AO77" s="15" t="str">
        <f>IF(ISBLANK('STB Models Tier 3'!AO77),"",'STB Models Tier 3'!AO77)</f>
        <v/>
      </c>
      <c r="AP77" s="15" t="str">
        <f>IF(ISBLANK('STB Models Tier 3'!G77),"",IF(ISBLANK('STB Models Tier 3'!H77), 14, 7-(4-$H77)/2))</f>
        <v/>
      </c>
      <c r="AQ77" s="15" t="str">
        <f>IF(ISBLANK('STB Models Tier 3'!G77),"",IF(ISBLANK('STB Models Tier 3'!I77),10,(10-I77)))</f>
        <v/>
      </c>
      <c r="AR77" s="15" t="str">
        <f>IF(ISBLANK('STB Models Tier 3'!G77),"",IF(ISBLANK('STB Models Tier 3'!H77),0,7+(4-H77)/2))</f>
        <v/>
      </c>
      <c r="AS77" s="15" t="str">
        <f>IF(ISBLANK('STB Models Tier 3'!G77),"",'STB Models Tier 3'!I77)</f>
        <v/>
      </c>
      <c r="AT77" s="15" t="str">
        <f>IF(ISBLANK('STB Models Tier 3'!G77),"",(IF(OR(AND(NOT(ISBLANK('STB Models Tier 3'!H77)),ISBLANK('STB Models Tier 3'!AM77)),AND(NOT(ISBLANK('STB Models Tier 3'!I77)),ISBLANK('STB Models Tier 3'!AN77)),ISBLANK('STB Models Tier 3'!AL77)),"Incomplete",0.365*('STB Models Tier 3'!AK77*AP77+'STB Models Tier 3'!AL77*AQ77+'STB Models Tier 3'!AM77*AR77+'STB Models Tier 3'!AN77*AS77))))</f>
        <v/>
      </c>
      <c r="AU77" s="14" t="str">
        <f>IF(ISBLANK('STB Models Tier 3'!G77),"",VLOOKUP(G77,'Tier 3 Allowances'!$A$2:$B$6,2,FALSE)+SUM($J77:$AI77))</f>
        <v/>
      </c>
      <c r="AV77" s="56" t="str">
        <f>IF(ISBLANK('STB Models Tier 3'!G77),"",AU77+'STB Models Tier 3'!AJ77)</f>
        <v/>
      </c>
      <c r="AW77" s="56" t="str">
        <f>IF(ISBLANK('STB Models Tier 3'!AO77),"",IF('STB Models Tier 3'!AO77&gt;'Tier 3 Calculations'!AV77,"No","Yes"))</f>
        <v/>
      </c>
      <c r="AX77" s="79" t="str">
        <f>IF(ISBLANK('STB Models Tier 3'!AT77),"",'STB Models Tier 3'!AT77)</f>
        <v/>
      </c>
    </row>
    <row r="78" spans="1:50" ht="16" x14ac:dyDescent="0.2">
      <c r="A78" s="56" t="str">
        <f>IF(ISBLANK('STB Models Tier 3'!A78),"",'STB Models Tier 3'!A78)</f>
        <v/>
      </c>
      <c r="B78" s="14" t="str">
        <f>IF(ISBLANK('STB Models Tier 3'!B78),"",'STB Models Tier 3'!B78)</f>
        <v/>
      </c>
      <c r="C78" s="14" t="str">
        <f>IF(ISBLANK('STB Models Tier 3'!C78),"",'STB Models Tier 3'!C78)</f>
        <v/>
      </c>
      <c r="D78" s="14" t="str">
        <f>IF(ISBLANK('STB Models Tier 3'!D78),"",'STB Models Tier 3'!D78)</f>
        <v/>
      </c>
      <c r="E78" s="14" t="str">
        <f>IF(ISBLANK('STB Models Tier 3'!E78),"",'STB Models Tier 3'!E78)</f>
        <v/>
      </c>
      <c r="F78" s="14" t="str">
        <f>IF(ISBLANK('STB Models Tier 3'!F78),"",'STB Models Tier 3'!F78)</f>
        <v/>
      </c>
      <c r="G78" s="14" t="str">
        <f>IF(ISBLANK('STB Models Tier 3'!G78),"",'STB Models Tier 3'!G78)</f>
        <v/>
      </c>
      <c r="H78" s="14" t="str">
        <f>IF(ISBLANK('STB Models Tier 3'!H78),"",'STB Models Tier 3'!H78)</f>
        <v/>
      </c>
      <c r="I78" s="14" t="str">
        <f>IF(ISBLANK('STB Models Tier 3'!I78),"",'STB Models Tier 3'!I78)</f>
        <v/>
      </c>
      <c r="J78" s="14" t="str">
        <f>IF(AND(NOT(ISBLANK('STB Models Tier 3'!J78)),NOT(ISBLANK(VLOOKUP($G78,'Tier 3 Allowances'!$A$2:$AB$6,3,FALSE))),'STB Models Tier 3'!J78&lt;2), 'STB Models Tier 3'!J78*$J$2,"")</f>
        <v/>
      </c>
      <c r="K78" s="14" t="str">
        <f>IF(AND(NOT(ISBLANK('STB Models Tier 3'!K78)),NOT(ISBLANK(VLOOKUP($G78,'Tier 3 Allowances'!$A$2:$AB$6,4,FALSE))),'STB Models Tier 3'!K78&lt;3), 'STB Models Tier 3'!K78*$K$2,"")</f>
        <v/>
      </c>
      <c r="L78" s="14" t="str">
        <f>IF(AND(NOT(ISBLANK('STB Models Tier 3'!L78)),NOT(ISBLANK(VLOOKUP($G78,'Tier 3 Allowances'!$A$2:$AB$6,5,FALSE))),'STB Models Tier 3'!L78&lt;2), 'STB Models Tier 3'!L78*$L$2,"")</f>
        <v/>
      </c>
      <c r="M78" s="14" t="str">
        <f>IF(AND(NOT(ISBLANK('STB Models Tier 3'!M78)),NOT(ISBLANK(VLOOKUP($G78,'Tier 3 Allowances'!$A$2:$AB$6,6,FALSE))),'STB Models Tier 3'!M78&lt;3), 'STB Models Tier 3'!M78*$M$2,"")</f>
        <v/>
      </c>
      <c r="N78" s="14" t="str">
        <f>IF(AND(NOT(ISBLANK('STB Models Tier 3'!N78)),OR(ISBLANK('STB Models Tier 3'!O78),'STB Models Tier 3'!O78=0),NOT(ISBLANK(VLOOKUP($G78,'Tier 3 Allowances'!$A$2:$AB$6,7,FALSE))),'STB Models Tier 3'!N78&lt;2), 'STB Models Tier 3'!N78*$N$2,"")</f>
        <v/>
      </c>
      <c r="O78" s="14" t="str">
        <f>IF(AND(NOT(ISBLANK('STB Models Tier 3'!O78)),NOT(ISBLANK(VLOOKUP($G78,'Tier 3 Allowances'!$A$2:$AB$6,8,FALSE))),'STB Models Tier 3'!O78&lt;2), 'STB Models Tier 3'!O78*$O$2,"")</f>
        <v/>
      </c>
      <c r="P78" s="14" t="str">
        <f>IF(AND(NOT(ISBLANK('STB Models Tier 3'!P78)),NOT(ISBLANK(VLOOKUP($G78,'Tier 3 Allowances'!$A$2:$AB$6,9,FALSE))),'STB Models Tier 3'!P78&lt;7), 'STB Models Tier 3'!P78*$P$2,"")</f>
        <v/>
      </c>
      <c r="Q78" s="14" t="str">
        <f>IF(AND(NOT(ISBLANK('STB Models Tier 3'!Q78)),OR(ISBLANK('STB Models Tier 3'!T78),'STB Models Tier 3'!T78=0),NOT(ISBLANK(VLOOKUP($G78,'Tier 3 Allowances'!$A$2:$AB$6,10,FALSE))),'STB Models Tier 3'!Q78&lt;2), 'STB Models Tier 3'!Q78*$Q$2,"")</f>
        <v/>
      </c>
      <c r="R78" s="14" t="str">
        <f>IF(AND(NOT(ISBLANK('STB Models Tier 3'!R78)),NOT(ISBLANK(VLOOKUP($G78,'Tier 3 Allowances'!$A$2:$AB$6,11,FALSE))),'STB Models Tier 3'!R78&lt;2), 'STB Models Tier 3'!R78*$R$2,"")</f>
        <v/>
      </c>
      <c r="S78" s="14" t="str">
        <f>IF(AND(NOT(ISBLANK('STB Models Tier 3'!S78)),OR(ISBLANK('STB Models Tier 3'!T78),'STB Models Tier 3'!T78=0),NOT(ISBLANK(VLOOKUP($G78,'Tier 3 Allowances'!$A$2:$AB$6,12,FALSE))),'STB Models Tier 3'!S78&lt;2), 'STB Models Tier 3'!S78*$S$2,"")</f>
        <v/>
      </c>
      <c r="T78" s="14" t="str">
        <f>IF(AND(NOT(ISBLANK('STB Models Tier 3'!T78)),NOT(ISBLANK(VLOOKUP($G78,'Tier 3 Allowances'!$A$2:$AB$6,13,FALSE))),'STB Models Tier 3'!T78&lt;2), 'STB Models Tier 3'!T78*$T$2,"")</f>
        <v/>
      </c>
      <c r="U78" s="14" t="str">
        <f>IF(AND(NOT(ISBLANK('STB Models Tier 3'!U78)),NOT(ISBLANK(VLOOKUP($G78,'Tier 3 Allowances'!$A$2:$AB$6,14,FALSE))),'STB Models Tier 3'!U78&lt;2), 'STB Models Tier 3'!U78*$U$2,"")</f>
        <v/>
      </c>
      <c r="V78" s="14" t="str">
        <f>IF(AND(NOT(ISBLANK('STB Models Tier 3'!V78)),NOT(ISBLANK(VLOOKUP($G78,'Tier 3 Allowances'!$A$2:$AB$6,15,FALSE))),'STB Models Tier 3'!V78&lt;3), 'STB Models Tier 3'!V78*$V$2,"")</f>
        <v/>
      </c>
      <c r="W78" s="14" t="str">
        <f>IF(AND(NOT(ISBLANK('STB Models Tier 3'!W78)),NOT(ISBLANK(VLOOKUP($G78,'Tier 3 Allowances'!$A$2:$AB$6,16,FALSE))),'STB Models Tier 3'!W78&lt;2), 'STB Models Tier 3'!W78*$W$2,"")</f>
        <v/>
      </c>
      <c r="X78" s="14" t="str">
        <f>IF(AND(NOT(ISBLANK('STB Models Tier 3'!X78)),NOT(ISBLANK(VLOOKUP($G78,'Tier 3 Allowances'!$A$2:$AB$6,17,FALSE))),'STB Models Tier 3'!X78&lt;6), 'STB Models Tier 3'!X78*$X$2,"")</f>
        <v/>
      </c>
      <c r="Y78" s="14" t="str">
        <f>IF(AND(NOT(ISBLANK('STB Models Tier 3'!Y78)),NOT(ISBLANK(VLOOKUP($G78,'Tier 3 Allowances'!$A$2:$AB$6,18,FALSE))),'STB Models Tier 3'!Y78&lt;3), 'STB Models Tier 3'!Y78*$Y$2,"")</f>
        <v/>
      </c>
      <c r="Z78" s="14" t="str">
        <f>IF(AND(NOT(ISBLANK('STB Models Tier 3'!Z78)),NOT(ISBLANK(VLOOKUP($G78,'Tier 3 Allowances'!$A$2:$AB$6,19,FALSE))),'STB Models Tier 3'!Z78&lt;3), 'STB Models Tier 3'!Z78*$Z$2,"")</f>
        <v/>
      </c>
      <c r="AA78" s="14" t="str">
        <f>IF(AND(NOT(ISBLANK('STB Models Tier 3'!AA78)),NOT(ISBLANK(VLOOKUP($G78,'Tier 3 Allowances'!$A$2:$AB$6,20,FALSE))),'STB Models Tier 3'!AA78&lt;11), 'STB Models Tier 3'!AA78*$AA$2,"")</f>
        <v/>
      </c>
      <c r="AB78" s="14" t="str">
        <f>IF(AND(NOT(ISBLANK('STB Models Tier 3'!AB78)),NOT(ISBLANK(VLOOKUP($G78,'Tier 3 Allowances'!$A$2:$AB$6,21,FALSE))),'STB Models Tier 3'!AB78&lt;3), 'STB Models Tier 3'!AB78*$AB$2,"")</f>
        <v/>
      </c>
      <c r="AC78" s="14" t="str">
        <f>IF(AND(NOT(ISBLANK('STB Models Tier 3'!AC78)),NOT(ISBLANK(VLOOKUP($G78,'Tier 3 Allowances'!$A$2:$AB$6,22,FALSE))),'STB Models Tier 3'!AC78&lt;3), 'STB Models Tier 3'!AC78*$AC$2,"")</f>
        <v/>
      </c>
      <c r="AD78" s="14" t="str">
        <f>IF(AND(NOT(ISBLANK('STB Models Tier 3'!AD78)),NOT(ISBLANK(VLOOKUP($G78,'Tier 3 Allowances'!$A$2:$AB$6,23,FALSE))),'STB Models Tier 3'!AD78&lt;11), 'STB Models Tier 3'!AD78*$AD$2,"")</f>
        <v/>
      </c>
      <c r="AE78" s="14" t="str">
        <f>IF(AND(NOT(ISBLANK('STB Models Tier 3'!AE78)),NOT(ISBLANK(VLOOKUP($G78,'Tier 3 Allowances'!$A$2:$AB$6,24,FALSE))),'STB Models Tier 3'!AE78&lt;2), 'STB Models Tier 3'!AE78*$AE$2,"")</f>
        <v/>
      </c>
      <c r="AF78" s="14" t="str">
        <f>IF(AND(NOT(ISBLANK('STB Models Tier 3'!AF78)),NOT(ISBLANK(VLOOKUP($G78,'Tier 3 Allowances'!$A$2:$AB$6,25,FALSE))),'STB Models Tier 3'!AF78&lt;2,OR(ISBLANK('STB Models Tier 3'!AE78),'STB Models Tier 3'!AE78=0),OR(ISBLANK('STB Models Tier 3'!$P78),'STB Models Tier 3'!$P78=0)), 'STB Models Tier 3'!AF78*$AF$2,"")</f>
        <v/>
      </c>
      <c r="AG78" s="14" t="str">
        <f>IF(AND(NOT(ISBLANK('STB Models Tier 3'!AG78)),NOT(ISBLANK(VLOOKUP($G78,'Tier 3 Allowances'!$A$2:$AB$6,26,FALSE))),'STB Models Tier 3'!AG78&lt;2), 'STB Models Tier 3'!AG78*$AG$2,"")</f>
        <v/>
      </c>
      <c r="AH78" s="14" t="str">
        <f>IF(AND(NOT(ISBLANK('STB Models Tier 3'!AH78)),NOT(ISBLANK(VLOOKUP($G78,'Tier 3 Allowances'!$A$2:$AB$6,27,FALSE))),'STB Models Tier 3'!AH78&lt;2), 'STB Models Tier 3'!AH78*$AH$2,"")</f>
        <v/>
      </c>
      <c r="AI78" s="14" t="str">
        <f>IF(AND(NOT(ISBLANK('STB Models Tier 3'!AI78)),NOT(ISBLANK(VLOOKUP($G78,'Tier 3 Allowances'!$A$2:$AB$6,28,FALSE))),'STB Models Tier 3'!AI78&lt;2), 'STB Models Tier 3'!AI78*$AI$2,"")</f>
        <v/>
      </c>
      <c r="AJ78" s="56" t="str">
        <f>IF(ISBLANK('STB Models Tier 3'!AJ78),"",'STB Models Tier 3'!AJ78)</f>
        <v/>
      </c>
      <c r="AK78" s="15" t="str">
        <f>IF(ISBLANK('STB Models Tier 3'!AK78),"",'STB Models Tier 3'!AK78)</f>
        <v/>
      </c>
      <c r="AL78" s="15" t="str">
        <f>IF(ISBLANK('STB Models Tier 3'!AL78),"",'STB Models Tier 3'!AL78)</f>
        <v/>
      </c>
      <c r="AM78" s="15" t="str">
        <f>IF(ISBLANK('STB Models Tier 3'!AM78),"",'STB Models Tier 3'!AM78)</f>
        <v/>
      </c>
      <c r="AN78" s="15" t="str">
        <f>IF(ISBLANK('STB Models Tier 3'!AN78),"",'STB Models Tier 3'!AN78)</f>
        <v/>
      </c>
      <c r="AO78" s="15" t="str">
        <f>IF(ISBLANK('STB Models Tier 3'!AO78),"",'STB Models Tier 3'!AO78)</f>
        <v/>
      </c>
      <c r="AP78" s="15" t="str">
        <f>IF(ISBLANK('STB Models Tier 3'!G78),"",IF(ISBLANK('STB Models Tier 3'!H78), 14, 7-(4-$H78)/2))</f>
        <v/>
      </c>
      <c r="AQ78" s="15" t="str">
        <f>IF(ISBLANK('STB Models Tier 3'!G78),"",IF(ISBLANK('STB Models Tier 3'!I78),10,(10-I78)))</f>
        <v/>
      </c>
      <c r="AR78" s="15" t="str">
        <f>IF(ISBLANK('STB Models Tier 3'!G78),"",IF(ISBLANK('STB Models Tier 3'!H78),0,7+(4-H78)/2))</f>
        <v/>
      </c>
      <c r="AS78" s="15" t="str">
        <f>IF(ISBLANK('STB Models Tier 3'!G78),"",'STB Models Tier 3'!I78)</f>
        <v/>
      </c>
      <c r="AT78" s="15" t="str">
        <f>IF(ISBLANK('STB Models Tier 3'!G78),"",(IF(OR(AND(NOT(ISBLANK('STB Models Tier 3'!H78)),ISBLANK('STB Models Tier 3'!AM78)),AND(NOT(ISBLANK('STB Models Tier 3'!I78)),ISBLANK('STB Models Tier 3'!AN78)),ISBLANK('STB Models Tier 3'!AL78)),"Incomplete",0.365*('STB Models Tier 3'!AK78*AP78+'STB Models Tier 3'!AL78*AQ78+'STB Models Tier 3'!AM78*AR78+'STB Models Tier 3'!AN78*AS78))))</f>
        <v/>
      </c>
      <c r="AU78" s="14" t="str">
        <f>IF(ISBLANK('STB Models Tier 3'!G78),"",VLOOKUP(G78,'Tier 3 Allowances'!$A$2:$B$6,2,FALSE)+SUM($J78:$AI78))</f>
        <v/>
      </c>
      <c r="AV78" s="56" t="str">
        <f>IF(ISBLANK('STB Models Tier 3'!G78),"",AU78+'STB Models Tier 3'!AJ78)</f>
        <v/>
      </c>
      <c r="AW78" s="56" t="str">
        <f>IF(ISBLANK('STB Models Tier 3'!AO78),"",IF('STB Models Tier 3'!AO78&gt;'Tier 3 Calculations'!AV78,"No","Yes"))</f>
        <v/>
      </c>
      <c r="AX78" s="79" t="str">
        <f>IF(ISBLANK('STB Models Tier 3'!AT78),"",'STB Models Tier 3'!AT78)</f>
        <v/>
      </c>
    </row>
    <row r="79" spans="1:50" ht="16" x14ac:dyDescent="0.2">
      <c r="A79" s="56" t="str">
        <f>IF(ISBLANK('STB Models Tier 3'!A79),"",'STB Models Tier 3'!A79)</f>
        <v/>
      </c>
      <c r="B79" s="14" t="str">
        <f>IF(ISBLANK('STB Models Tier 3'!B79),"",'STB Models Tier 3'!B79)</f>
        <v/>
      </c>
      <c r="C79" s="14" t="str">
        <f>IF(ISBLANK('STB Models Tier 3'!C79),"",'STB Models Tier 3'!C79)</f>
        <v/>
      </c>
      <c r="D79" s="14" t="str">
        <f>IF(ISBLANK('STB Models Tier 3'!D79),"",'STB Models Tier 3'!D79)</f>
        <v/>
      </c>
      <c r="E79" s="14" t="str">
        <f>IF(ISBLANK('STB Models Tier 3'!E79),"",'STB Models Tier 3'!E79)</f>
        <v/>
      </c>
      <c r="F79" s="14" t="str">
        <f>IF(ISBLANK('STB Models Tier 3'!F79),"",'STB Models Tier 3'!F79)</f>
        <v/>
      </c>
      <c r="G79" s="14" t="str">
        <f>IF(ISBLANK('STB Models Tier 3'!G79),"",'STB Models Tier 3'!G79)</f>
        <v/>
      </c>
      <c r="H79" s="14" t="str">
        <f>IF(ISBLANK('STB Models Tier 3'!H79),"",'STB Models Tier 3'!H79)</f>
        <v/>
      </c>
      <c r="I79" s="14" t="str">
        <f>IF(ISBLANK('STB Models Tier 3'!I79),"",'STB Models Tier 3'!I79)</f>
        <v/>
      </c>
      <c r="J79" s="14" t="str">
        <f>IF(AND(NOT(ISBLANK('STB Models Tier 3'!J79)),NOT(ISBLANK(VLOOKUP($G79,'Tier 3 Allowances'!$A$2:$AB$6,3,FALSE))),'STB Models Tier 3'!J79&lt;2), 'STB Models Tier 3'!J79*$J$2,"")</f>
        <v/>
      </c>
      <c r="K79" s="14" t="str">
        <f>IF(AND(NOT(ISBLANK('STB Models Tier 3'!K79)),NOT(ISBLANK(VLOOKUP($G79,'Tier 3 Allowances'!$A$2:$AB$6,4,FALSE))),'STB Models Tier 3'!K79&lt;3), 'STB Models Tier 3'!K79*$K$2,"")</f>
        <v/>
      </c>
      <c r="L79" s="14" t="str">
        <f>IF(AND(NOT(ISBLANK('STB Models Tier 3'!L79)),NOT(ISBLANK(VLOOKUP($G79,'Tier 3 Allowances'!$A$2:$AB$6,5,FALSE))),'STB Models Tier 3'!L79&lt;2), 'STB Models Tier 3'!L79*$L$2,"")</f>
        <v/>
      </c>
      <c r="M79" s="14" t="str">
        <f>IF(AND(NOT(ISBLANK('STB Models Tier 3'!M79)),NOT(ISBLANK(VLOOKUP($G79,'Tier 3 Allowances'!$A$2:$AB$6,6,FALSE))),'STB Models Tier 3'!M79&lt;3), 'STB Models Tier 3'!M79*$M$2,"")</f>
        <v/>
      </c>
      <c r="N79" s="14" t="str">
        <f>IF(AND(NOT(ISBLANK('STB Models Tier 3'!N79)),OR(ISBLANK('STB Models Tier 3'!O79),'STB Models Tier 3'!O79=0),NOT(ISBLANK(VLOOKUP($G79,'Tier 3 Allowances'!$A$2:$AB$6,7,FALSE))),'STB Models Tier 3'!N79&lt;2), 'STB Models Tier 3'!N79*$N$2,"")</f>
        <v/>
      </c>
      <c r="O79" s="14" t="str">
        <f>IF(AND(NOT(ISBLANK('STB Models Tier 3'!O79)),NOT(ISBLANK(VLOOKUP($G79,'Tier 3 Allowances'!$A$2:$AB$6,8,FALSE))),'STB Models Tier 3'!O79&lt;2), 'STB Models Tier 3'!O79*$O$2,"")</f>
        <v/>
      </c>
      <c r="P79" s="14" t="str">
        <f>IF(AND(NOT(ISBLANK('STB Models Tier 3'!P79)),NOT(ISBLANK(VLOOKUP($G79,'Tier 3 Allowances'!$A$2:$AB$6,9,FALSE))),'STB Models Tier 3'!P79&lt;7), 'STB Models Tier 3'!P79*$P$2,"")</f>
        <v/>
      </c>
      <c r="Q79" s="14" t="str">
        <f>IF(AND(NOT(ISBLANK('STB Models Tier 3'!Q79)),OR(ISBLANK('STB Models Tier 3'!T79),'STB Models Tier 3'!T79=0),NOT(ISBLANK(VLOOKUP($G79,'Tier 3 Allowances'!$A$2:$AB$6,10,FALSE))),'STB Models Tier 3'!Q79&lt;2), 'STB Models Tier 3'!Q79*$Q$2,"")</f>
        <v/>
      </c>
      <c r="R79" s="14" t="str">
        <f>IF(AND(NOT(ISBLANK('STB Models Tier 3'!R79)),NOT(ISBLANK(VLOOKUP($G79,'Tier 3 Allowances'!$A$2:$AB$6,11,FALSE))),'STB Models Tier 3'!R79&lt;2), 'STB Models Tier 3'!R79*$R$2,"")</f>
        <v/>
      </c>
      <c r="S79" s="14" t="str">
        <f>IF(AND(NOT(ISBLANK('STB Models Tier 3'!S79)),OR(ISBLANK('STB Models Tier 3'!T79),'STB Models Tier 3'!T79=0),NOT(ISBLANK(VLOOKUP($G79,'Tier 3 Allowances'!$A$2:$AB$6,12,FALSE))),'STB Models Tier 3'!S79&lt;2), 'STB Models Tier 3'!S79*$S$2,"")</f>
        <v/>
      </c>
      <c r="T79" s="14" t="str">
        <f>IF(AND(NOT(ISBLANK('STB Models Tier 3'!T79)),NOT(ISBLANK(VLOOKUP($G79,'Tier 3 Allowances'!$A$2:$AB$6,13,FALSE))),'STB Models Tier 3'!T79&lt;2), 'STB Models Tier 3'!T79*$T$2,"")</f>
        <v/>
      </c>
      <c r="U79" s="14" t="str">
        <f>IF(AND(NOT(ISBLANK('STB Models Tier 3'!U79)),NOT(ISBLANK(VLOOKUP($G79,'Tier 3 Allowances'!$A$2:$AB$6,14,FALSE))),'STB Models Tier 3'!U79&lt;2), 'STB Models Tier 3'!U79*$U$2,"")</f>
        <v/>
      </c>
      <c r="V79" s="14" t="str">
        <f>IF(AND(NOT(ISBLANK('STB Models Tier 3'!V79)),NOT(ISBLANK(VLOOKUP($G79,'Tier 3 Allowances'!$A$2:$AB$6,15,FALSE))),'STB Models Tier 3'!V79&lt;3), 'STB Models Tier 3'!V79*$V$2,"")</f>
        <v/>
      </c>
      <c r="W79" s="14" t="str">
        <f>IF(AND(NOT(ISBLANK('STB Models Tier 3'!W79)),NOT(ISBLANK(VLOOKUP($G79,'Tier 3 Allowances'!$A$2:$AB$6,16,FALSE))),'STB Models Tier 3'!W79&lt;2), 'STB Models Tier 3'!W79*$W$2,"")</f>
        <v/>
      </c>
      <c r="X79" s="14" t="str">
        <f>IF(AND(NOT(ISBLANK('STB Models Tier 3'!X79)),NOT(ISBLANK(VLOOKUP($G79,'Tier 3 Allowances'!$A$2:$AB$6,17,FALSE))),'STB Models Tier 3'!X79&lt;6), 'STB Models Tier 3'!X79*$X$2,"")</f>
        <v/>
      </c>
      <c r="Y79" s="14" t="str">
        <f>IF(AND(NOT(ISBLANK('STB Models Tier 3'!Y79)),NOT(ISBLANK(VLOOKUP($G79,'Tier 3 Allowances'!$A$2:$AB$6,18,FALSE))),'STB Models Tier 3'!Y79&lt;3), 'STB Models Tier 3'!Y79*$Y$2,"")</f>
        <v/>
      </c>
      <c r="Z79" s="14" t="str">
        <f>IF(AND(NOT(ISBLANK('STB Models Tier 3'!Z79)),NOT(ISBLANK(VLOOKUP($G79,'Tier 3 Allowances'!$A$2:$AB$6,19,FALSE))),'STB Models Tier 3'!Z79&lt;3), 'STB Models Tier 3'!Z79*$Z$2,"")</f>
        <v/>
      </c>
      <c r="AA79" s="14" t="str">
        <f>IF(AND(NOT(ISBLANK('STB Models Tier 3'!AA79)),NOT(ISBLANK(VLOOKUP($G79,'Tier 3 Allowances'!$A$2:$AB$6,20,FALSE))),'STB Models Tier 3'!AA79&lt;11), 'STB Models Tier 3'!AA79*$AA$2,"")</f>
        <v/>
      </c>
      <c r="AB79" s="14" t="str">
        <f>IF(AND(NOT(ISBLANK('STB Models Tier 3'!AB79)),NOT(ISBLANK(VLOOKUP($G79,'Tier 3 Allowances'!$A$2:$AB$6,21,FALSE))),'STB Models Tier 3'!AB79&lt;3), 'STB Models Tier 3'!AB79*$AB$2,"")</f>
        <v/>
      </c>
      <c r="AC79" s="14" t="str">
        <f>IF(AND(NOT(ISBLANK('STB Models Tier 3'!AC79)),NOT(ISBLANK(VLOOKUP($G79,'Tier 3 Allowances'!$A$2:$AB$6,22,FALSE))),'STB Models Tier 3'!AC79&lt;3), 'STB Models Tier 3'!AC79*$AC$2,"")</f>
        <v/>
      </c>
      <c r="AD79" s="14" t="str">
        <f>IF(AND(NOT(ISBLANK('STB Models Tier 3'!AD79)),NOT(ISBLANK(VLOOKUP($G79,'Tier 3 Allowances'!$A$2:$AB$6,23,FALSE))),'STB Models Tier 3'!AD79&lt;11), 'STB Models Tier 3'!AD79*$AD$2,"")</f>
        <v/>
      </c>
      <c r="AE79" s="14" t="str">
        <f>IF(AND(NOT(ISBLANK('STB Models Tier 3'!AE79)),NOT(ISBLANK(VLOOKUP($G79,'Tier 3 Allowances'!$A$2:$AB$6,24,FALSE))),'STB Models Tier 3'!AE79&lt;2), 'STB Models Tier 3'!AE79*$AE$2,"")</f>
        <v/>
      </c>
      <c r="AF79" s="14" t="str">
        <f>IF(AND(NOT(ISBLANK('STB Models Tier 3'!AF79)),NOT(ISBLANK(VLOOKUP($G79,'Tier 3 Allowances'!$A$2:$AB$6,25,FALSE))),'STB Models Tier 3'!AF79&lt;2,OR(ISBLANK('STB Models Tier 3'!AE79),'STB Models Tier 3'!AE79=0),OR(ISBLANK('STB Models Tier 3'!$P79),'STB Models Tier 3'!$P79=0)), 'STB Models Tier 3'!AF79*$AF$2,"")</f>
        <v/>
      </c>
      <c r="AG79" s="14" t="str">
        <f>IF(AND(NOT(ISBLANK('STB Models Tier 3'!AG79)),NOT(ISBLANK(VLOOKUP($G79,'Tier 3 Allowances'!$A$2:$AB$6,26,FALSE))),'STB Models Tier 3'!AG79&lt;2), 'STB Models Tier 3'!AG79*$AG$2,"")</f>
        <v/>
      </c>
      <c r="AH79" s="14" t="str">
        <f>IF(AND(NOT(ISBLANK('STB Models Tier 3'!AH79)),NOT(ISBLANK(VLOOKUP($G79,'Tier 3 Allowances'!$A$2:$AB$6,27,FALSE))),'STB Models Tier 3'!AH79&lt;2), 'STB Models Tier 3'!AH79*$AH$2,"")</f>
        <v/>
      </c>
      <c r="AI79" s="14" t="str">
        <f>IF(AND(NOT(ISBLANK('STB Models Tier 3'!AI79)),NOT(ISBLANK(VLOOKUP($G79,'Tier 3 Allowances'!$A$2:$AB$6,28,FALSE))),'STB Models Tier 3'!AI79&lt;2), 'STB Models Tier 3'!AI79*$AI$2,"")</f>
        <v/>
      </c>
      <c r="AJ79" s="56" t="str">
        <f>IF(ISBLANK('STB Models Tier 3'!AJ79),"",'STB Models Tier 3'!AJ79)</f>
        <v/>
      </c>
      <c r="AK79" s="15" t="str">
        <f>IF(ISBLANK('STB Models Tier 3'!AK79),"",'STB Models Tier 3'!AK79)</f>
        <v/>
      </c>
      <c r="AL79" s="15" t="str">
        <f>IF(ISBLANK('STB Models Tier 3'!AL79),"",'STB Models Tier 3'!AL79)</f>
        <v/>
      </c>
      <c r="AM79" s="15" t="str">
        <f>IF(ISBLANK('STB Models Tier 3'!AM79),"",'STB Models Tier 3'!AM79)</f>
        <v/>
      </c>
      <c r="AN79" s="15" t="str">
        <f>IF(ISBLANK('STB Models Tier 3'!AN79),"",'STB Models Tier 3'!AN79)</f>
        <v/>
      </c>
      <c r="AO79" s="15" t="str">
        <f>IF(ISBLANK('STB Models Tier 3'!AO79),"",'STB Models Tier 3'!AO79)</f>
        <v/>
      </c>
      <c r="AP79" s="15" t="str">
        <f>IF(ISBLANK('STB Models Tier 3'!G79),"",IF(ISBLANK('STB Models Tier 3'!H79), 14, 7-(4-$H79)/2))</f>
        <v/>
      </c>
      <c r="AQ79" s="15" t="str">
        <f>IF(ISBLANK('STB Models Tier 3'!G79),"",IF(ISBLANK('STB Models Tier 3'!I79),10,(10-I79)))</f>
        <v/>
      </c>
      <c r="AR79" s="15" t="str">
        <f>IF(ISBLANK('STB Models Tier 3'!G79),"",IF(ISBLANK('STB Models Tier 3'!H79),0,7+(4-H79)/2))</f>
        <v/>
      </c>
      <c r="AS79" s="15" t="str">
        <f>IF(ISBLANK('STB Models Tier 3'!G79),"",'STB Models Tier 3'!I79)</f>
        <v/>
      </c>
      <c r="AT79" s="15" t="str">
        <f>IF(ISBLANK('STB Models Tier 3'!G79),"",(IF(OR(AND(NOT(ISBLANK('STB Models Tier 3'!H79)),ISBLANK('STB Models Tier 3'!AM79)),AND(NOT(ISBLANK('STB Models Tier 3'!I79)),ISBLANK('STB Models Tier 3'!AN79)),ISBLANK('STB Models Tier 3'!AL79)),"Incomplete",0.365*('STB Models Tier 3'!AK79*AP79+'STB Models Tier 3'!AL79*AQ79+'STB Models Tier 3'!AM79*AR79+'STB Models Tier 3'!AN79*AS79))))</f>
        <v/>
      </c>
      <c r="AU79" s="14" t="str">
        <f>IF(ISBLANK('STB Models Tier 3'!G79),"",VLOOKUP(G79,'Tier 3 Allowances'!$A$2:$B$6,2,FALSE)+SUM($J79:$AI79))</f>
        <v/>
      </c>
      <c r="AV79" s="56" t="str">
        <f>IF(ISBLANK('STB Models Tier 3'!G79),"",AU79+'STB Models Tier 3'!AJ79)</f>
        <v/>
      </c>
      <c r="AW79" s="56" t="str">
        <f>IF(ISBLANK('STB Models Tier 3'!AO79),"",IF('STB Models Tier 3'!AO79&gt;'Tier 3 Calculations'!AV79,"No","Yes"))</f>
        <v/>
      </c>
      <c r="AX79" s="79" t="str">
        <f>IF(ISBLANK('STB Models Tier 3'!AT79),"",'STB Models Tier 3'!AT79)</f>
        <v/>
      </c>
    </row>
    <row r="80" spans="1:50" ht="16" x14ac:dyDescent="0.2">
      <c r="A80" s="56" t="str">
        <f>IF(ISBLANK('STB Models Tier 3'!A80),"",'STB Models Tier 3'!A80)</f>
        <v/>
      </c>
      <c r="B80" s="14" t="str">
        <f>IF(ISBLANK('STB Models Tier 3'!B80),"",'STB Models Tier 3'!B80)</f>
        <v/>
      </c>
      <c r="C80" s="14" t="str">
        <f>IF(ISBLANK('STB Models Tier 3'!C80),"",'STB Models Tier 3'!C80)</f>
        <v/>
      </c>
      <c r="D80" s="14" t="str">
        <f>IF(ISBLANK('STB Models Tier 3'!D80),"",'STB Models Tier 3'!D80)</f>
        <v/>
      </c>
      <c r="E80" s="14" t="str">
        <f>IF(ISBLANK('STB Models Tier 3'!E80),"",'STB Models Tier 3'!E80)</f>
        <v/>
      </c>
      <c r="F80" s="14" t="str">
        <f>IF(ISBLANK('STB Models Tier 3'!F80),"",'STB Models Tier 3'!F80)</f>
        <v/>
      </c>
      <c r="G80" s="14" t="str">
        <f>IF(ISBLANK('STB Models Tier 3'!G80),"",'STB Models Tier 3'!G80)</f>
        <v/>
      </c>
      <c r="H80" s="14" t="str">
        <f>IF(ISBLANK('STB Models Tier 3'!H80),"",'STB Models Tier 3'!H80)</f>
        <v/>
      </c>
      <c r="I80" s="14" t="str">
        <f>IF(ISBLANK('STB Models Tier 3'!I80),"",'STB Models Tier 3'!I80)</f>
        <v/>
      </c>
      <c r="J80" s="14" t="str">
        <f>IF(AND(NOT(ISBLANK('STB Models Tier 3'!J80)),NOT(ISBLANK(VLOOKUP($G80,'Tier 3 Allowances'!$A$2:$AB$6,3,FALSE))),'STB Models Tier 3'!J80&lt;2), 'STB Models Tier 3'!J80*$J$2,"")</f>
        <v/>
      </c>
      <c r="K80" s="14" t="str">
        <f>IF(AND(NOT(ISBLANK('STB Models Tier 3'!K80)),NOT(ISBLANK(VLOOKUP($G80,'Tier 3 Allowances'!$A$2:$AB$6,4,FALSE))),'STB Models Tier 3'!K80&lt;3), 'STB Models Tier 3'!K80*$K$2,"")</f>
        <v/>
      </c>
      <c r="L80" s="14" t="str">
        <f>IF(AND(NOT(ISBLANK('STB Models Tier 3'!L80)),NOT(ISBLANK(VLOOKUP($G80,'Tier 3 Allowances'!$A$2:$AB$6,5,FALSE))),'STB Models Tier 3'!L80&lt;2), 'STB Models Tier 3'!L80*$L$2,"")</f>
        <v/>
      </c>
      <c r="M80" s="14" t="str">
        <f>IF(AND(NOT(ISBLANK('STB Models Tier 3'!M80)),NOT(ISBLANK(VLOOKUP($G80,'Tier 3 Allowances'!$A$2:$AB$6,6,FALSE))),'STB Models Tier 3'!M80&lt;3), 'STB Models Tier 3'!M80*$M$2,"")</f>
        <v/>
      </c>
      <c r="N80" s="14" t="str">
        <f>IF(AND(NOT(ISBLANK('STB Models Tier 3'!N80)),OR(ISBLANK('STB Models Tier 3'!O80),'STB Models Tier 3'!O80=0),NOT(ISBLANK(VLOOKUP($G80,'Tier 3 Allowances'!$A$2:$AB$6,7,FALSE))),'STB Models Tier 3'!N80&lt;2), 'STB Models Tier 3'!N80*$N$2,"")</f>
        <v/>
      </c>
      <c r="O80" s="14" t="str">
        <f>IF(AND(NOT(ISBLANK('STB Models Tier 3'!O80)),NOT(ISBLANK(VLOOKUP($G80,'Tier 3 Allowances'!$A$2:$AB$6,8,FALSE))),'STB Models Tier 3'!O80&lt;2), 'STB Models Tier 3'!O80*$O$2,"")</f>
        <v/>
      </c>
      <c r="P80" s="14" t="str">
        <f>IF(AND(NOT(ISBLANK('STB Models Tier 3'!P80)),NOT(ISBLANK(VLOOKUP($G80,'Tier 3 Allowances'!$A$2:$AB$6,9,FALSE))),'STB Models Tier 3'!P80&lt;7), 'STB Models Tier 3'!P80*$P$2,"")</f>
        <v/>
      </c>
      <c r="Q80" s="14" t="str">
        <f>IF(AND(NOT(ISBLANK('STB Models Tier 3'!Q80)),OR(ISBLANK('STB Models Tier 3'!T80),'STB Models Tier 3'!T80=0),NOT(ISBLANK(VLOOKUP($G80,'Tier 3 Allowances'!$A$2:$AB$6,10,FALSE))),'STB Models Tier 3'!Q80&lt;2), 'STB Models Tier 3'!Q80*$Q$2,"")</f>
        <v/>
      </c>
      <c r="R80" s="14" t="str">
        <f>IF(AND(NOT(ISBLANK('STB Models Tier 3'!R80)),NOT(ISBLANK(VLOOKUP($G80,'Tier 3 Allowances'!$A$2:$AB$6,11,FALSE))),'STB Models Tier 3'!R80&lt;2), 'STB Models Tier 3'!R80*$R$2,"")</f>
        <v/>
      </c>
      <c r="S80" s="14" t="str">
        <f>IF(AND(NOT(ISBLANK('STB Models Tier 3'!S80)),OR(ISBLANK('STB Models Tier 3'!T80),'STB Models Tier 3'!T80=0),NOT(ISBLANK(VLOOKUP($G80,'Tier 3 Allowances'!$A$2:$AB$6,12,FALSE))),'STB Models Tier 3'!S80&lt;2), 'STB Models Tier 3'!S80*$S$2,"")</f>
        <v/>
      </c>
      <c r="T80" s="14" t="str">
        <f>IF(AND(NOT(ISBLANK('STB Models Tier 3'!T80)),NOT(ISBLANK(VLOOKUP($G80,'Tier 3 Allowances'!$A$2:$AB$6,13,FALSE))),'STB Models Tier 3'!T80&lt;2), 'STB Models Tier 3'!T80*$T$2,"")</f>
        <v/>
      </c>
      <c r="U80" s="14" t="str">
        <f>IF(AND(NOT(ISBLANK('STB Models Tier 3'!U80)),NOT(ISBLANK(VLOOKUP($G80,'Tier 3 Allowances'!$A$2:$AB$6,14,FALSE))),'STB Models Tier 3'!U80&lt;2), 'STB Models Tier 3'!U80*$U$2,"")</f>
        <v/>
      </c>
      <c r="V80" s="14" t="str">
        <f>IF(AND(NOT(ISBLANK('STB Models Tier 3'!V80)),NOT(ISBLANK(VLOOKUP($G80,'Tier 3 Allowances'!$A$2:$AB$6,15,FALSE))),'STB Models Tier 3'!V80&lt;3), 'STB Models Tier 3'!V80*$V$2,"")</f>
        <v/>
      </c>
      <c r="W80" s="14" t="str">
        <f>IF(AND(NOT(ISBLANK('STB Models Tier 3'!W80)),NOT(ISBLANK(VLOOKUP($G80,'Tier 3 Allowances'!$A$2:$AB$6,16,FALSE))),'STB Models Tier 3'!W80&lt;2), 'STB Models Tier 3'!W80*$W$2,"")</f>
        <v/>
      </c>
      <c r="X80" s="14" t="str">
        <f>IF(AND(NOT(ISBLANK('STB Models Tier 3'!X80)),NOT(ISBLANK(VLOOKUP($G80,'Tier 3 Allowances'!$A$2:$AB$6,17,FALSE))),'STB Models Tier 3'!X80&lt;6), 'STB Models Tier 3'!X80*$X$2,"")</f>
        <v/>
      </c>
      <c r="Y80" s="14" t="str">
        <f>IF(AND(NOT(ISBLANK('STB Models Tier 3'!Y80)),NOT(ISBLANK(VLOOKUP($G80,'Tier 3 Allowances'!$A$2:$AB$6,18,FALSE))),'STB Models Tier 3'!Y80&lt;3), 'STB Models Tier 3'!Y80*$Y$2,"")</f>
        <v/>
      </c>
      <c r="Z80" s="14" t="str">
        <f>IF(AND(NOT(ISBLANK('STB Models Tier 3'!Z80)),NOT(ISBLANK(VLOOKUP($G80,'Tier 3 Allowances'!$A$2:$AB$6,19,FALSE))),'STB Models Tier 3'!Z80&lt;3), 'STB Models Tier 3'!Z80*$Z$2,"")</f>
        <v/>
      </c>
      <c r="AA80" s="14" t="str">
        <f>IF(AND(NOT(ISBLANK('STB Models Tier 3'!AA80)),NOT(ISBLANK(VLOOKUP($G80,'Tier 3 Allowances'!$A$2:$AB$6,20,FALSE))),'STB Models Tier 3'!AA80&lt;11), 'STB Models Tier 3'!AA80*$AA$2,"")</f>
        <v/>
      </c>
      <c r="AB80" s="14" t="str">
        <f>IF(AND(NOT(ISBLANK('STB Models Tier 3'!AB80)),NOT(ISBLANK(VLOOKUP($G80,'Tier 3 Allowances'!$A$2:$AB$6,21,FALSE))),'STB Models Tier 3'!AB80&lt;3), 'STB Models Tier 3'!AB80*$AB$2,"")</f>
        <v/>
      </c>
      <c r="AC80" s="14" t="str">
        <f>IF(AND(NOT(ISBLANK('STB Models Tier 3'!AC80)),NOT(ISBLANK(VLOOKUP($G80,'Tier 3 Allowances'!$A$2:$AB$6,22,FALSE))),'STB Models Tier 3'!AC80&lt;3), 'STB Models Tier 3'!AC80*$AC$2,"")</f>
        <v/>
      </c>
      <c r="AD80" s="14" t="str">
        <f>IF(AND(NOT(ISBLANK('STB Models Tier 3'!AD80)),NOT(ISBLANK(VLOOKUP($G80,'Tier 3 Allowances'!$A$2:$AB$6,23,FALSE))),'STB Models Tier 3'!AD80&lt;11), 'STB Models Tier 3'!AD80*$AD$2,"")</f>
        <v/>
      </c>
      <c r="AE80" s="14" t="str">
        <f>IF(AND(NOT(ISBLANK('STB Models Tier 3'!AE80)),NOT(ISBLANK(VLOOKUP($G80,'Tier 3 Allowances'!$A$2:$AB$6,24,FALSE))),'STB Models Tier 3'!AE80&lt;2), 'STB Models Tier 3'!AE80*$AE$2,"")</f>
        <v/>
      </c>
      <c r="AF80" s="14" t="str">
        <f>IF(AND(NOT(ISBLANK('STB Models Tier 3'!AF80)),NOT(ISBLANK(VLOOKUP($G80,'Tier 3 Allowances'!$A$2:$AB$6,25,FALSE))),'STB Models Tier 3'!AF80&lt;2,OR(ISBLANK('STB Models Tier 3'!AE80),'STB Models Tier 3'!AE80=0),OR(ISBLANK('STB Models Tier 3'!$P80),'STB Models Tier 3'!$P80=0)), 'STB Models Tier 3'!AF80*$AF$2,"")</f>
        <v/>
      </c>
      <c r="AG80" s="14" t="str">
        <f>IF(AND(NOT(ISBLANK('STB Models Tier 3'!AG80)),NOT(ISBLANK(VLOOKUP($G80,'Tier 3 Allowances'!$A$2:$AB$6,26,FALSE))),'STB Models Tier 3'!AG80&lt;2), 'STB Models Tier 3'!AG80*$AG$2,"")</f>
        <v/>
      </c>
      <c r="AH80" s="14" t="str">
        <f>IF(AND(NOT(ISBLANK('STB Models Tier 3'!AH80)),NOT(ISBLANK(VLOOKUP($G80,'Tier 3 Allowances'!$A$2:$AB$6,27,FALSE))),'STB Models Tier 3'!AH80&lt;2), 'STB Models Tier 3'!AH80*$AH$2,"")</f>
        <v/>
      </c>
      <c r="AI80" s="14" t="str">
        <f>IF(AND(NOT(ISBLANK('STB Models Tier 3'!AI80)),NOT(ISBLANK(VLOOKUP($G80,'Tier 3 Allowances'!$A$2:$AB$6,28,FALSE))),'STB Models Tier 3'!AI80&lt;2), 'STB Models Tier 3'!AI80*$AI$2,"")</f>
        <v/>
      </c>
      <c r="AJ80" s="56" t="str">
        <f>IF(ISBLANK('STB Models Tier 3'!AJ80),"",'STB Models Tier 3'!AJ80)</f>
        <v/>
      </c>
      <c r="AK80" s="15" t="str">
        <f>IF(ISBLANK('STB Models Tier 3'!AK80),"",'STB Models Tier 3'!AK80)</f>
        <v/>
      </c>
      <c r="AL80" s="15" t="str">
        <f>IF(ISBLANK('STB Models Tier 3'!AL80),"",'STB Models Tier 3'!AL80)</f>
        <v/>
      </c>
      <c r="AM80" s="15" t="str">
        <f>IF(ISBLANK('STB Models Tier 3'!AM80),"",'STB Models Tier 3'!AM80)</f>
        <v/>
      </c>
      <c r="AN80" s="15" t="str">
        <f>IF(ISBLANK('STB Models Tier 3'!AN80),"",'STB Models Tier 3'!AN80)</f>
        <v/>
      </c>
      <c r="AO80" s="15" t="str">
        <f>IF(ISBLANK('STB Models Tier 3'!AO80),"",'STB Models Tier 3'!AO80)</f>
        <v/>
      </c>
      <c r="AP80" s="15" t="str">
        <f>IF(ISBLANK('STB Models Tier 3'!G80),"",IF(ISBLANK('STB Models Tier 3'!H80), 14, 7-(4-$H80)/2))</f>
        <v/>
      </c>
      <c r="AQ80" s="15" t="str">
        <f>IF(ISBLANK('STB Models Tier 3'!G80),"",IF(ISBLANK('STB Models Tier 3'!I80),10,(10-I80)))</f>
        <v/>
      </c>
      <c r="AR80" s="15" t="str">
        <f>IF(ISBLANK('STB Models Tier 3'!G80),"",IF(ISBLANK('STB Models Tier 3'!H80),0,7+(4-H80)/2))</f>
        <v/>
      </c>
      <c r="AS80" s="15" t="str">
        <f>IF(ISBLANK('STB Models Tier 3'!G80),"",'STB Models Tier 3'!I80)</f>
        <v/>
      </c>
      <c r="AT80" s="15" t="str">
        <f>IF(ISBLANK('STB Models Tier 3'!G80),"",(IF(OR(AND(NOT(ISBLANK('STB Models Tier 3'!H80)),ISBLANK('STB Models Tier 3'!AM80)),AND(NOT(ISBLANK('STB Models Tier 3'!I80)),ISBLANK('STB Models Tier 3'!AN80)),ISBLANK('STB Models Tier 3'!AL80)),"Incomplete",0.365*('STB Models Tier 3'!AK80*AP80+'STB Models Tier 3'!AL80*AQ80+'STB Models Tier 3'!AM80*AR80+'STB Models Tier 3'!AN80*AS80))))</f>
        <v/>
      </c>
      <c r="AU80" s="14" t="str">
        <f>IF(ISBLANK('STB Models Tier 3'!G80),"",VLOOKUP(G80,'Tier 3 Allowances'!$A$2:$B$6,2,FALSE)+SUM($J80:$AI80))</f>
        <v/>
      </c>
      <c r="AV80" s="56" t="str">
        <f>IF(ISBLANK('STB Models Tier 3'!G80),"",AU80+'STB Models Tier 3'!AJ80)</f>
        <v/>
      </c>
      <c r="AW80" s="56" t="str">
        <f>IF(ISBLANK('STB Models Tier 3'!AO80),"",IF('STB Models Tier 3'!AO80&gt;'Tier 3 Calculations'!AV80,"No","Yes"))</f>
        <v/>
      </c>
      <c r="AX80" s="79" t="str">
        <f>IF(ISBLANK('STB Models Tier 3'!AT80),"",'STB Models Tier 3'!AT80)</f>
        <v/>
      </c>
    </row>
    <row r="81" spans="1:50" ht="16" x14ac:dyDescent="0.2">
      <c r="A81" s="56" t="str">
        <f>IF(ISBLANK('STB Models Tier 3'!A81),"",'STB Models Tier 3'!A81)</f>
        <v/>
      </c>
      <c r="B81" s="14" t="str">
        <f>IF(ISBLANK('STB Models Tier 3'!B81),"",'STB Models Tier 3'!B81)</f>
        <v/>
      </c>
      <c r="C81" s="14" t="str">
        <f>IF(ISBLANK('STB Models Tier 3'!C81),"",'STB Models Tier 3'!C81)</f>
        <v/>
      </c>
      <c r="D81" s="14" t="str">
        <f>IF(ISBLANK('STB Models Tier 3'!D81),"",'STB Models Tier 3'!D81)</f>
        <v/>
      </c>
      <c r="E81" s="14" t="str">
        <f>IF(ISBLANK('STB Models Tier 3'!E81),"",'STB Models Tier 3'!E81)</f>
        <v/>
      </c>
      <c r="F81" s="14" t="str">
        <f>IF(ISBLANK('STB Models Tier 3'!F81),"",'STB Models Tier 3'!F81)</f>
        <v/>
      </c>
      <c r="G81" s="14" t="str">
        <f>IF(ISBLANK('STB Models Tier 3'!G81),"",'STB Models Tier 3'!G81)</f>
        <v/>
      </c>
      <c r="H81" s="14" t="str">
        <f>IF(ISBLANK('STB Models Tier 3'!H81),"",'STB Models Tier 3'!H81)</f>
        <v/>
      </c>
      <c r="I81" s="14" t="str">
        <f>IF(ISBLANK('STB Models Tier 3'!I81),"",'STB Models Tier 3'!I81)</f>
        <v/>
      </c>
      <c r="J81" s="14" t="str">
        <f>IF(AND(NOT(ISBLANK('STB Models Tier 3'!J81)),NOT(ISBLANK(VLOOKUP($G81,'Tier 3 Allowances'!$A$2:$AB$6,3,FALSE))),'STB Models Tier 3'!J81&lt;2), 'STB Models Tier 3'!J81*$J$2,"")</f>
        <v/>
      </c>
      <c r="K81" s="14" t="str">
        <f>IF(AND(NOT(ISBLANK('STB Models Tier 3'!K81)),NOT(ISBLANK(VLOOKUP($G81,'Tier 3 Allowances'!$A$2:$AB$6,4,FALSE))),'STB Models Tier 3'!K81&lt;3), 'STB Models Tier 3'!K81*$K$2,"")</f>
        <v/>
      </c>
      <c r="L81" s="14" t="str">
        <f>IF(AND(NOT(ISBLANK('STB Models Tier 3'!L81)),NOT(ISBLANK(VLOOKUP($G81,'Tier 3 Allowances'!$A$2:$AB$6,5,FALSE))),'STB Models Tier 3'!L81&lt;2), 'STB Models Tier 3'!L81*$L$2,"")</f>
        <v/>
      </c>
      <c r="M81" s="14" t="str">
        <f>IF(AND(NOT(ISBLANK('STB Models Tier 3'!M81)),NOT(ISBLANK(VLOOKUP($G81,'Tier 3 Allowances'!$A$2:$AB$6,6,FALSE))),'STB Models Tier 3'!M81&lt;3), 'STB Models Tier 3'!M81*$M$2,"")</f>
        <v/>
      </c>
      <c r="N81" s="14" t="str">
        <f>IF(AND(NOT(ISBLANK('STB Models Tier 3'!N81)),OR(ISBLANK('STB Models Tier 3'!O81),'STB Models Tier 3'!O81=0),NOT(ISBLANK(VLOOKUP($G81,'Tier 3 Allowances'!$A$2:$AB$6,7,FALSE))),'STB Models Tier 3'!N81&lt;2), 'STB Models Tier 3'!N81*$N$2,"")</f>
        <v/>
      </c>
      <c r="O81" s="14" t="str">
        <f>IF(AND(NOT(ISBLANK('STB Models Tier 3'!O81)),NOT(ISBLANK(VLOOKUP($G81,'Tier 3 Allowances'!$A$2:$AB$6,8,FALSE))),'STB Models Tier 3'!O81&lt;2), 'STB Models Tier 3'!O81*$O$2,"")</f>
        <v/>
      </c>
      <c r="P81" s="14" t="str">
        <f>IF(AND(NOT(ISBLANK('STB Models Tier 3'!P81)),NOT(ISBLANK(VLOOKUP($G81,'Tier 3 Allowances'!$A$2:$AB$6,9,FALSE))),'STB Models Tier 3'!P81&lt;7), 'STB Models Tier 3'!P81*$P$2,"")</f>
        <v/>
      </c>
      <c r="Q81" s="14" t="str">
        <f>IF(AND(NOT(ISBLANK('STB Models Tier 3'!Q81)),OR(ISBLANK('STB Models Tier 3'!T81),'STB Models Tier 3'!T81=0),NOT(ISBLANK(VLOOKUP($G81,'Tier 3 Allowances'!$A$2:$AB$6,10,FALSE))),'STB Models Tier 3'!Q81&lt;2), 'STB Models Tier 3'!Q81*$Q$2,"")</f>
        <v/>
      </c>
      <c r="R81" s="14" t="str">
        <f>IF(AND(NOT(ISBLANK('STB Models Tier 3'!R81)),NOT(ISBLANK(VLOOKUP($G81,'Tier 3 Allowances'!$A$2:$AB$6,11,FALSE))),'STB Models Tier 3'!R81&lt;2), 'STB Models Tier 3'!R81*$R$2,"")</f>
        <v/>
      </c>
      <c r="S81" s="14" t="str">
        <f>IF(AND(NOT(ISBLANK('STB Models Tier 3'!S81)),OR(ISBLANK('STB Models Tier 3'!T81),'STB Models Tier 3'!T81=0),NOT(ISBLANK(VLOOKUP($G81,'Tier 3 Allowances'!$A$2:$AB$6,12,FALSE))),'STB Models Tier 3'!S81&lt;2), 'STB Models Tier 3'!S81*$S$2,"")</f>
        <v/>
      </c>
      <c r="T81" s="14" t="str">
        <f>IF(AND(NOT(ISBLANK('STB Models Tier 3'!T81)),NOT(ISBLANK(VLOOKUP($G81,'Tier 3 Allowances'!$A$2:$AB$6,13,FALSE))),'STB Models Tier 3'!T81&lt;2), 'STB Models Tier 3'!T81*$T$2,"")</f>
        <v/>
      </c>
      <c r="U81" s="14" t="str">
        <f>IF(AND(NOT(ISBLANK('STB Models Tier 3'!U81)),NOT(ISBLANK(VLOOKUP($G81,'Tier 3 Allowances'!$A$2:$AB$6,14,FALSE))),'STB Models Tier 3'!U81&lt;2), 'STB Models Tier 3'!U81*$U$2,"")</f>
        <v/>
      </c>
      <c r="V81" s="14" t="str">
        <f>IF(AND(NOT(ISBLANK('STB Models Tier 3'!V81)),NOT(ISBLANK(VLOOKUP($G81,'Tier 3 Allowances'!$A$2:$AB$6,15,FALSE))),'STB Models Tier 3'!V81&lt;3), 'STB Models Tier 3'!V81*$V$2,"")</f>
        <v/>
      </c>
      <c r="W81" s="14" t="str">
        <f>IF(AND(NOT(ISBLANK('STB Models Tier 3'!W81)),NOT(ISBLANK(VLOOKUP($G81,'Tier 3 Allowances'!$A$2:$AB$6,16,FALSE))),'STB Models Tier 3'!W81&lt;2), 'STB Models Tier 3'!W81*$W$2,"")</f>
        <v/>
      </c>
      <c r="X81" s="14" t="str">
        <f>IF(AND(NOT(ISBLANK('STB Models Tier 3'!X81)),NOT(ISBLANK(VLOOKUP($G81,'Tier 3 Allowances'!$A$2:$AB$6,17,FALSE))),'STB Models Tier 3'!X81&lt;6), 'STB Models Tier 3'!X81*$X$2,"")</f>
        <v/>
      </c>
      <c r="Y81" s="14" t="str">
        <f>IF(AND(NOT(ISBLANK('STB Models Tier 3'!Y81)),NOT(ISBLANK(VLOOKUP($G81,'Tier 3 Allowances'!$A$2:$AB$6,18,FALSE))),'STB Models Tier 3'!Y81&lt;3), 'STB Models Tier 3'!Y81*$Y$2,"")</f>
        <v/>
      </c>
      <c r="Z81" s="14" t="str">
        <f>IF(AND(NOT(ISBLANK('STB Models Tier 3'!Z81)),NOT(ISBLANK(VLOOKUP($G81,'Tier 3 Allowances'!$A$2:$AB$6,19,FALSE))),'STB Models Tier 3'!Z81&lt;3), 'STB Models Tier 3'!Z81*$Z$2,"")</f>
        <v/>
      </c>
      <c r="AA81" s="14" t="str">
        <f>IF(AND(NOT(ISBLANK('STB Models Tier 3'!AA81)),NOT(ISBLANK(VLOOKUP($G81,'Tier 3 Allowances'!$A$2:$AB$6,20,FALSE))),'STB Models Tier 3'!AA81&lt;11), 'STB Models Tier 3'!AA81*$AA$2,"")</f>
        <v/>
      </c>
      <c r="AB81" s="14" t="str">
        <f>IF(AND(NOT(ISBLANK('STB Models Tier 3'!AB81)),NOT(ISBLANK(VLOOKUP($G81,'Tier 3 Allowances'!$A$2:$AB$6,21,FALSE))),'STB Models Tier 3'!AB81&lt;3), 'STB Models Tier 3'!AB81*$AB$2,"")</f>
        <v/>
      </c>
      <c r="AC81" s="14" t="str">
        <f>IF(AND(NOT(ISBLANK('STB Models Tier 3'!AC81)),NOT(ISBLANK(VLOOKUP($G81,'Tier 3 Allowances'!$A$2:$AB$6,22,FALSE))),'STB Models Tier 3'!AC81&lt;3), 'STB Models Tier 3'!AC81*$AC$2,"")</f>
        <v/>
      </c>
      <c r="AD81" s="14" t="str">
        <f>IF(AND(NOT(ISBLANK('STB Models Tier 3'!AD81)),NOT(ISBLANK(VLOOKUP($G81,'Tier 3 Allowances'!$A$2:$AB$6,23,FALSE))),'STB Models Tier 3'!AD81&lt;11), 'STB Models Tier 3'!AD81*$AD$2,"")</f>
        <v/>
      </c>
      <c r="AE81" s="14" t="str">
        <f>IF(AND(NOT(ISBLANK('STB Models Tier 3'!AE81)),NOT(ISBLANK(VLOOKUP($G81,'Tier 3 Allowances'!$A$2:$AB$6,24,FALSE))),'STB Models Tier 3'!AE81&lt;2), 'STB Models Tier 3'!AE81*$AE$2,"")</f>
        <v/>
      </c>
      <c r="AF81" s="14" t="str">
        <f>IF(AND(NOT(ISBLANK('STB Models Tier 3'!AF81)),NOT(ISBLANK(VLOOKUP($G81,'Tier 3 Allowances'!$A$2:$AB$6,25,FALSE))),'STB Models Tier 3'!AF81&lt;2,OR(ISBLANK('STB Models Tier 3'!AE81),'STB Models Tier 3'!AE81=0),OR(ISBLANK('STB Models Tier 3'!$P81),'STB Models Tier 3'!$P81=0)), 'STB Models Tier 3'!AF81*$AF$2,"")</f>
        <v/>
      </c>
      <c r="AG81" s="14" t="str">
        <f>IF(AND(NOT(ISBLANK('STB Models Tier 3'!AG81)),NOT(ISBLANK(VLOOKUP($G81,'Tier 3 Allowances'!$A$2:$AB$6,26,FALSE))),'STB Models Tier 3'!AG81&lt;2), 'STB Models Tier 3'!AG81*$AG$2,"")</f>
        <v/>
      </c>
      <c r="AH81" s="14" t="str">
        <f>IF(AND(NOT(ISBLANK('STB Models Tier 3'!AH81)),NOT(ISBLANK(VLOOKUP($G81,'Tier 3 Allowances'!$A$2:$AB$6,27,FALSE))),'STB Models Tier 3'!AH81&lt;2), 'STB Models Tier 3'!AH81*$AH$2,"")</f>
        <v/>
      </c>
      <c r="AI81" s="14" t="str">
        <f>IF(AND(NOT(ISBLANK('STB Models Tier 3'!AI81)),NOT(ISBLANK(VLOOKUP($G81,'Tier 3 Allowances'!$A$2:$AB$6,28,FALSE))),'STB Models Tier 3'!AI81&lt;2), 'STB Models Tier 3'!AI81*$AI$2,"")</f>
        <v/>
      </c>
      <c r="AJ81" s="56" t="str">
        <f>IF(ISBLANK('STB Models Tier 3'!AJ81),"",'STB Models Tier 3'!AJ81)</f>
        <v/>
      </c>
      <c r="AK81" s="15" t="str">
        <f>IF(ISBLANK('STB Models Tier 3'!AK81),"",'STB Models Tier 3'!AK81)</f>
        <v/>
      </c>
      <c r="AL81" s="15" t="str">
        <f>IF(ISBLANK('STB Models Tier 3'!AL81),"",'STB Models Tier 3'!AL81)</f>
        <v/>
      </c>
      <c r="AM81" s="15" t="str">
        <f>IF(ISBLANK('STB Models Tier 3'!AM81),"",'STB Models Tier 3'!AM81)</f>
        <v/>
      </c>
      <c r="AN81" s="15" t="str">
        <f>IF(ISBLANK('STB Models Tier 3'!AN81),"",'STB Models Tier 3'!AN81)</f>
        <v/>
      </c>
      <c r="AO81" s="15" t="str">
        <f>IF(ISBLANK('STB Models Tier 3'!AO81),"",'STB Models Tier 3'!AO81)</f>
        <v/>
      </c>
      <c r="AP81" s="15" t="str">
        <f>IF(ISBLANK('STB Models Tier 3'!G81),"",IF(ISBLANK('STB Models Tier 3'!H81), 14, 7-(4-$H81)/2))</f>
        <v/>
      </c>
      <c r="AQ81" s="15" t="str">
        <f>IF(ISBLANK('STB Models Tier 3'!G81),"",IF(ISBLANK('STB Models Tier 3'!I81),10,(10-I81)))</f>
        <v/>
      </c>
      <c r="AR81" s="15" t="str">
        <f>IF(ISBLANK('STB Models Tier 3'!G81),"",IF(ISBLANK('STB Models Tier 3'!H81),0,7+(4-H81)/2))</f>
        <v/>
      </c>
      <c r="AS81" s="15" t="str">
        <f>IF(ISBLANK('STB Models Tier 3'!G81),"",'STB Models Tier 3'!I81)</f>
        <v/>
      </c>
      <c r="AT81" s="15" t="str">
        <f>IF(ISBLANK('STB Models Tier 3'!G81),"",(IF(OR(AND(NOT(ISBLANK('STB Models Tier 3'!H81)),ISBLANK('STB Models Tier 3'!AM81)),AND(NOT(ISBLANK('STB Models Tier 3'!I81)),ISBLANK('STB Models Tier 3'!AN81)),ISBLANK('STB Models Tier 3'!AL81)),"Incomplete",0.365*('STB Models Tier 3'!AK81*AP81+'STB Models Tier 3'!AL81*AQ81+'STB Models Tier 3'!AM81*AR81+'STB Models Tier 3'!AN81*AS81))))</f>
        <v/>
      </c>
      <c r="AU81" s="14" t="str">
        <f>IF(ISBLANK('STB Models Tier 3'!G81),"",VLOOKUP(G81,'Tier 3 Allowances'!$A$2:$B$6,2,FALSE)+SUM($J81:$AI81))</f>
        <v/>
      </c>
      <c r="AV81" s="56" t="str">
        <f>IF(ISBLANK('STB Models Tier 3'!G81),"",AU81+'STB Models Tier 3'!AJ81)</f>
        <v/>
      </c>
      <c r="AW81" s="56" t="str">
        <f>IF(ISBLANK('STB Models Tier 3'!AO81),"",IF('STB Models Tier 3'!AO81&gt;'Tier 3 Calculations'!AV81,"No","Yes"))</f>
        <v/>
      </c>
      <c r="AX81" s="79" t="str">
        <f>IF(ISBLANK('STB Models Tier 3'!AT81),"",'STB Models Tier 3'!AT81)</f>
        <v/>
      </c>
    </row>
    <row r="82" spans="1:50" ht="16" x14ac:dyDescent="0.2">
      <c r="A82" s="56" t="str">
        <f>IF(ISBLANK('STB Models Tier 3'!A82),"",'STB Models Tier 3'!A82)</f>
        <v/>
      </c>
      <c r="B82" s="14" t="str">
        <f>IF(ISBLANK('STB Models Tier 3'!B82),"",'STB Models Tier 3'!B82)</f>
        <v/>
      </c>
      <c r="C82" s="14" t="str">
        <f>IF(ISBLANK('STB Models Tier 3'!C82),"",'STB Models Tier 3'!C82)</f>
        <v/>
      </c>
      <c r="D82" s="14" t="str">
        <f>IF(ISBLANK('STB Models Tier 3'!D82),"",'STB Models Tier 3'!D82)</f>
        <v/>
      </c>
      <c r="E82" s="14" t="str">
        <f>IF(ISBLANK('STB Models Tier 3'!E82),"",'STB Models Tier 3'!E82)</f>
        <v/>
      </c>
      <c r="F82" s="14" t="str">
        <f>IF(ISBLANK('STB Models Tier 3'!F82),"",'STB Models Tier 3'!F82)</f>
        <v/>
      </c>
      <c r="G82" s="14" t="str">
        <f>IF(ISBLANK('STB Models Tier 3'!G82),"",'STB Models Tier 3'!G82)</f>
        <v/>
      </c>
      <c r="H82" s="14" t="str">
        <f>IF(ISBLANK('STB Models Tier 3'!H82),"",'STB Models Tier 3'!H82)</f>
        <v/>
      </c>
      <c r="I82" s="14" t="str">
        <f>IF(ISBLANK('STB Models Tier 3'!I82),"",'STB Models Tier 3'!I82)</f>
        <v/>
      </c>
      <c r="J82" s="14" t="str">
        <f>IF(AND(NOT(ISBLANK('STB Models Tier 3'!J82)),NOT(ISBLANK(VLOOKUP($G82,'Tier 3 Allowances'!$A$2:$AB$6,3,FALSE))),'STB Models Tier 3'!J82&lt;2), 'STB Models Tier 3'!J82*$J$2,"")</f>
        <v/>
      </c>
      <c r="K82" s="14" t="str">
        <f>IF(AND(NOT(ISBLANK('STB Models Tier 3'!K82)),NOT(ISBLANK(VLOOKUP($G82,'Tier 3 Allowances'!$A$2:$AB$6,4,FALSE))),'STB Models Tier 3'!K82&lt;3), 'STB Models Tier 3'!K82*$K$2,"")</f>
        <v/>
      </c>
      <c r="L82" s="14" t="str">
        <f>IF(AND(NOT(ISBLANK('STB Models Tier 3'!L82)),NOT(ISBLANK(VLOOKUP($G82,'Tier 3 Allowances'!$A$2:$AB$6,5,FALSE))),'STB Models Tier 3'!L82&lt;2), 'STB Models Tier 3'!L82*$L$2,"")</f>
        <v/>
      </c>
      <c r="M82" s="14" t="str">
        <f>IF(AND(NOT(ISBLANK('STB Models Tier 3'!M82)),NOT(ISBLANK(VLOOKUP($G82,'Tier 3 Allowances'!$A$2:$AB$6,6,FALSE))),'STB Models Tier 3'!M82&lt;3), 'STB Models Tier 3'!M82*$M$2,"")</f>
        <v/>
      </c>
      <c r="N82" s="14" t="str">
        <f>IF(AND(NOT(ISBLANK('STB Models Tier 3'!N82)),OR(ISBLANK('STB Models Tier 3'!O82),'STB Models Tier 3'!O82=0),NOT(ISBLANK(VLOOKUP($G82,'Tier 3 Allowances'!$A$2:$AB$6,7,FALSE))),'STB Models Tier 3'!N82&lt;2), 'STB Models Tier 3'!N82*$N$2,"")</f>
        <v/>
      </c>
      <c r="O82" s="14" t="str">
        <f>IF(AND(NOT(ISBLANK('STB Models Tier 3'!O82)),NOT(ISBLANK(VLOOKUP($G82,'Tier 3 Allowances'!$A$2:$AB$6,8,FALSE))),'STB Models Tier 3'!O82&lt;2), 'STB Models Tier 3'!O82*$O$2,"")</f>
        <v/>
      </c>
      <c r="P82" s="14" t="str">
        <f>IF(AND(NOT(ISBLANK('STB Models Tier 3'!P82)),NOT(ISBLANK(VLOOKUP($G82,'Tier 3 Allowances'!$A$2:$AB$6,9,FALSE))),'STB Models Tier 3'!P82&lt;7), 'STB Models Tier 3'!P82*$P$2,"")</f>
        <v/>
      </c>
      <c r="Q82" s="14" t="str">
        <f>IF(AND(NOT(ISBLANK('STB Models Tier 3'!Q82)),OR(ISBLANK('STB Models Tier 3'!T82),'STB Models Tier 3'!T82=0),NOT(ISBLANK(VLOOKUP($G82,'Tier 3 Allowances'!$A$2:$AB$6,10,FALSE))),'STB Models Tier 3'!Q82&lt;2), 'STB Models Tier 3'!Q82*$Q$2,"")</f>
        <v/>
      </c>
      <c r="R82" s="14" t="str">
        <f>IF(AND(NOT(ISBLANK('STB Models Tier 3'!R82)),NOT(ISBLANK(VLOOKUP($G82,'Tier 3 Allowances'!$A$2:$AB$6,11,FALSE))),'STB Models Tier 3'!R82&lt;2), 'STB Models Tier 3'!R82*$R$2,"")</f>
        <v/>
      </c>
      <c r="S82" s="14" t="str">
        <f>IF(AND(NOT(ISBLANK('STB Models Tier 3'!S82)),OR(ISBLANK('STB Models Tier 3'!T82),'STB Models Tier 3'!T82=0),NOT(ISBLANK(VLOOKUP($G82,'Tier 3 Allowances'!$A$2:$AB$6,12,FALSE))),'STB Models Tier 3'!S82&lt;2), 'STB Models Tier 3'!S82*$S$2,"")</f>
        <v/>
      </c>
      <c r="T82" s="14" t="str">
        <f>IF(AND(NOT(ISBLANK('STB Models Tier 3'!T82)),NOT(ISBLANK(VLOOKUP($G82,'Tier 3 Allowances'!$A$2:$AB$6,13,FALSE))),'STB Models Tier 3'!T82&lt;2), 'STB Models Tier 3'!T82*$T$2,"")</f>
        <v/>
      </c>
      <c r="U82" s="14" t="str">
        <f>IF(AND(NOT(ISBLANK('STB Models Tier 3'!U82)),NOT(ISBLANK(VLOOKUP($G82,'Tier 3 Allowances'!$A$2:$AB$6,14,FALSE))),'STB Models Tier 3'!U82&lt;2), 'STB Models Tier 3'!U82*$U$2,"")</f>
        <v/>
      </c>
      <c r="V82" s="14" t="str">
        <f>IF(AND(NOT(ISBLANK('STB Models Tier 3'!V82)),NOT(ISBLANK(VLOOKUP($G82,'Tier 3 Allowances'!$A$2:$AB$6,15,FALSE))),'STB Models Tier 3'!V82&lt;3), 'STB Models Tier 3'!V82*$V$2,"")</f>
        <v/>
      </c>
      <c r="W82" s="14" t="str">
        <f>IF(AND(NOT(ISBLANK('STB Models Tier 3'!W82)),NOT(ISBLANK(VLOOKUP($G82,'Tier 3 Allowances'!$A$2:$AB$6,16,FALSE))),'STB Models Tier 3'!W82&lt;2), 'STB Models Tier 3'!W82*$W$2,"")</f>
        <v/>
      </c>
      <c r="X82" s="14" t="str">
        <f>IF(AND(NOT(ISBLANK('STB Models Tier 3'!X82)),NOT(ISBLANK(VLOOKUP($G82,'Tier 3 Allowances'!$A$2:$AB$6,17,FALSE))),'STB Models Tier 3'!X82&lt;6), 'STB Models Tier 3'!X82*$X$2,"")</f>
        <v/>
      </c>
      <c r="Y82" s="14" t="str">
        <f>IF(AND(NOT(ISBLANK('STB Models Tier 3'!Y82)),NOT(ISBLANK(VLOOKUP($G82,'Tier 3 Allowances'!$A$2:$AB$6,18,FALSE))),'STB Models Tier 3'!Y82&lt;3), 'STB Models Tier 3'!Y82*$Y$2,"")</f>
        <v/>
      </c>
      <c r="Z82" s="14" t="str">
        <f>IF(AND(NOT(ISBLANK('STB Models Tier 3'!Z82)),NOT(ISBLANK(VLOOKUP($G82,'Tier 3 Allowances'!$A$2:$AB$6,19,FALSE))),'STB Models Tier 3'!Z82&lt;3), 'STB Models Tier 3'!Z82*$Z$2,"")</f>
        <v/>
      </c>
      <c r="AA82" s="14" t="str">
        <f>IF(AND(NOT(ISBLANK('STB Models Tier 3'!AA82)),NOT(ISBLANK(VLOOKUP($G82,'Tier 3 Allowances'!$A$2:$AB$6,20,FALSE))),'STB Models Tier 3'!AA82&lt;11), 'STB Models Tier 3'!AA82*$AA$2,"")</f>
        <v/>
      </c>
      <c r="AB82" s="14" t="str">
        <f>IF(AND(NOT(ISBLANK('STB Models Tier 3'!AB82)),NOT(ISBLANK(VLOOKUP($G82,'Tier 3 Allowances'!$A$2:$AB$6,21,FALSE))),'STB Models Tier 3'!AB82&lt;3), 'STB Models Tier 3'!AB82*$AB$2,"")</f>
        <v/>
      </c>
      <c r="AC82" s="14" t="str">
        <f>IF(AND(NOT(ISBLANK('STB Models Tier 3'!AC82)),NOT(ISBLANK(VLOOKUP($G82,'Tier 3 Allowances'!$A$2:$AB$6,22,FALSE))),'STB Models Tier 3'!AC82&lt;3), 'STB Models Tier 3'!AC82*$AC$2,"")</f>
        <v/>
      </c>
      <c r="AD82" s="14" t="str">
        <f>IF(AND(NOT(ISBLANK('STB Models Tier 3'!AD82)),NOT(ISBLANK(VLOOKUP($G82,'Tier 3 Allowances'!$A$2:$AB$6,23,FALSE))),'STB Models Tier 3'!AD82&lt;11), 'STB Models Tier 3'!AD82*$AD$2,"")</f>
        <v/>
      </c>
      <c r="AE82" s="14" t="str">
        <f>IF(AND(NOT(ISBLANK('STB Models Tier 3'!AE82)),NOT(ISBLANK(VLOOKUP($G82,'Tier 3 Allowances'!$A$2:$AB$6,24,FALSE))),'STB Models Tier 3'!AE82&lt;2), 'STB Models Tier 3'!AE82*$AE$2,"")</f>
        <v/>
      </c>
      <c r="AF82" s="14" t="str">
        <f>IF(AND(NOT(ISBLANK('STB Models Tier 3'!AF82)),NOT(ISBLANK(VLOOKUP($G82,'Tier 3 Allowances'!$A$2:$AB$6,25,FALSE))),'STB Models Tier 3'!AF82&lt;2,OR(ISBLANK('STB Models Tier 3'!AE82),'STB Models Tier 3'!AE82=0),OR(ISBLANK('STB Models Tier 3'!$P82),'STB Models Tier 3'!$P82=0)), 'STB Models Tier 3'!AF82*$AF$2,"")</f>
        <v/>
      </c>
      <c r="AG82" s="14" t="str">
        <f>IF(AND(NOT(ISBLANK('STB Models Tier 3'!AG82)),NOT(ISBLANK(VLOOKUP($G82,'Tier 3 Allowances'!$A$2:$AB$6,26,FALSE))),'STB Models Tier 3'!AG82&lt;2), 'STB Models Tier 3'!AG82*$AG$2,"")</f>
        <v/>
      </c>
      <c r="AH82" s="14" t="str">
        <f>IF(AND(NOT(ISBLANK('STB Models Tier 3'!AH82)),NOT(ISBLANK(VLOOKUP($G82,'Tier 3 Allowances'!$A$2:$AB$6,27,FALSE))),'STB Models Tier 3'!AH82&lt;2), 'STB Models Tier 3'!AH82*$AH$2,"")</f>
        <v/>
      </c>
      <c r="AI82" s="14" t="str">
        <f>IF(AND(NOT(ISBLANK('STB Models Tier 3'!AI82)),NOT(ISBLANK(VLOOKUP($G82,'Tier 3 Allowances'!$A$2:$AB$6,28,FALSE))),'STB Models Tier 3'!AI82&lt;2), 'STB Models Tier 3'!AI82*$AI$2,"")</f>
        <v/>
      </c>
      <c r="AJ82" s="56" t="str">
        <f>IF(ISBLANK('STB Models Tier 3'!AJ82),"",'STB Models Tier 3'!AJ82)</f>
        <v/>
      </c>
      <c r="AK82" s="15" t="str">
        <f>IF(ISBLANK('STB Models Tier 3'!AK82),"",'STB Models Tier 3'!AK82)</f>
        <v/>
      </c>
      <c r="AL82" s="15" t="str">
        <f>IF(ISBLANK('STB Models Tier 3'!AL82),"",'STB Models Tier 3'!AL82)</f>
        <v/>
      </c>
      <c r="AM82" s="15" t="str">
        <f>IF(ISBLANK('STB Models Tier 3'!AM82),"",'STB Models Tier 3'!AM82)</f>
        <v/>
      </c>
      <c r="AN82" s="15" t="str">
        <f>IF(ISBLANK('STB Models Tier 3'!AN82),"",'STB Models Tier 3'!AN82)</f>
        <v/>
      </c>
      <c r="AO82" s="15" t="str">
        <f>IF(ISBLANK('STB Models Tier 3'!AO82),"",'STB Models Tier 3'!AO82)</f>
        <v/>
      </c>
      <c r="AP82" s="15" t="str">
        <f>IF(ISBLANK('STB Models Tier 3'!G82),"",IF(ISBLANK('STB Models Tier 3'!H82), 14, 7-(4-$H82)/2))</f>
        <v/>
      </c>
      <c r="AQ82" s="15" t="str">
        <f>IF(ISBLANK('STB Models Tier 3'!G82),"",IF(ISBLANK('STB Models Tier 3'!I82),10,(10-I82)))</f>
        <v/>
      </c>
      <c r="AR82" s="15" t="str">
        <f>IF(ISBLANK('STB Models Tier 3'!G82),"",IF(ISBLANK('STB Models Tier 3'!H82),0,7+(4-H82)/2))</f>
        <v/>
      </c>
      <c r="AS82" s="15" t="str">
        <f>IF(ISBLANK('STB Models Tier 3'!G82),"",'STB Models Tier 3'!I82)</f>
        <v/>
      </c>
      <c r="AT82" s="15" t="str">
        <f>IF(ISBLANK('STB Models Tier 3'!G82),"",(IF(OR(AND(NOT(ISBLANK('STB Models Tier 3'!H82)),ISBLANK('STB Models Tier 3'!AM82)),AND(NOT(ISBLANK('STB Models Tier 3'!I82)),ISBLANK('STB Models Tier 3'!AN82)),ISBLANK('STB Models Tier 3'!AL82)),"Incomplete",0.365*('STB Models Tier 3'!AK82*AP82+'STB Models Tier 3'!AL82*AQ82+'STB Models Tier 3'!AM82*AR82+'STB Models Tier 3'!AN82*AS82))))</f>
        <v/>
      </c>
      <c r="AU82" s="14" t="str">
        <f>IF(ISBLANK('STB Models Tier 3'!G82),"",VLOOKUP(G82,'Tier 3 Allowances'!$A$2:$B$6,2,FALSE)+SUM($J82:$AI82))</f>
        <v/>
      </c>
      <c r="AV82" s="56" t="str">
        <f>IF(ISBLANK('STB Models Tier 3'!G82),"",AU82+'STB Models Tier 3'!AJ82)</f>
        <v/>
      </c>
      <c r="AW82" s="56" t="str">
        <f>IF(ISBLANK('STB Models Tier 3'!AO82),"",IF('STB Models Tier 3'!AO82&gt;'Tier 3 Calculations'!AV82,"No","Yes"))</f>
        <v/>
      </c>
      <c r="AX82" s="79" t="str">
        <f>IF(ISBLANK('STB Models Tier 3'!AT82),"",'STB Models Tier 3'!AT82)</f>
        <v/>
      </c>
    </row>
    <row r="83" spans="1:50" ht="16" x14ac:dyDescent="0.2">
      <c r="A83" s="56" t="str">
        <f>IF(ISBLANK('STB Models Tier 3'!A83),"",'STB Models Tier 3'!A83)</f>
        <v/>
      </c>
      <c r="B83" s="14" t="str">
        <f>IF(ISBLANK('STB Models Tier 3'!B83),"",'STB Models Tier 3'!B83)</f>
        <v/>
      </c>
      <c r="C83" s="14" t="str">
        <f>IF(ISBLANK('STB Models Tier 3'!C83),"",'STB Models Tier 3'!C83)</f>
        <v/>
      </c>
      <c r="D83" s="14" t="str">
        <f>IF(ISBLANK('STB Models Tier 3'!D83),"",'STB Models Tier 3'!D83)</f>
        <v/>
      </c>
      <c r="E83" s="14" t="str">
        <f>IF(ISBLANK('STB Models Tier 3'!E83),"",'STB Models Tier 3'!E83)</f>
        <v/>
      </c>
      <c r="F83" s="14" t="str">
        <f>IF(ISBLANK('STB Models Tier 3'!F83),"",'STB Models Tier 3'!F83)</f>
        <v/>
      </c>
      <c r="G83" s="14" t="str">
        <f>IF(ISBLANK('STB Models Tier 3'!G83),"",'STB Models Tier 3'!G83)</f>
        <v/>
      </c>
      <c r="H83" s="14" t="str">
        <f>IF(ISBLANK('STB Models Tier 3'!H83),"",'STB Models Tier 3'!H83)</f>
        <v/>
      </c>
      <c r="I83" s="14" t="str">
        <f>IF(ISBLANK('STB Models Tier 3'!I83),"",'STB Models Tier 3'!I83)</f>
        <v/>
      </c>
      <c r="J83" s="14" t="str">
        <f>IF(AND(NOT(ISBLANK('STB Models Tier 3'!J83)),NOT(ISBLANK(VLOOKUP($G83,'Tier 3 Allowances'!$A$2:$AB$6,3,FALSE))),'STB Models Tier 3'!J83&lt;2), 'STB Models Tier 3'!J83*$J$2,"")</f>
        <v/>
      </c>
      <c r="K83" s="14" t="str">
        <f>IF(AND(NOT(ISBLANK('STB Models Tier 3'!K83)),NOT(ISBLANK(VLOOKUP($G83,'Tier 3 Allowances'!$A$2:$AB$6,4,FALSE))),'STB Models Tier 3'!K83&lt;3), 'STB Models Tier 3'!K83*$K$2,"")</f>
        <v/>
      </c>
      <c r="L83" s="14" t="str">
        <f>IF(AND(NOT(ISBLANK('STB Models Tier 3'!L83)),NOT(ISBLANK(VLOOKUP($G83,'Tier 3 Allowances'!$A$2:$AB$6,5,FALSE))),'STB Models Tier 3'!L83&lt;2), 'STB Models Tier 3'!L83*$L$2,"")</f>
        <v/>
      </c>
      <c r="M83" s="14" t="str">
        <f>IF(AND(NOT(ISBLANK('STB Models Tier 3'!M83)),NOT(ISBLANK(VLOOKUP($G83,'Tier 3 Allowances'!$A$2:$AB$6,6,FALSE))),'STB Models Tier 3'!M83&lt;3), 'STB Models Tier 3'!M83*$M$2,"")</f>
        <v/>
      </c>
      <c r="N83" s="14" t="str">
        <f>IF(AND(NOT(ISBLANK('STB Models Tier 3'!N83)),OR(ISBLANK('STB Models Tier 3'!O83),'STB Models Tier 3'!O83=0),NOT(ISBLANK(VLOOKUP($G83,'Tier 3 Allowances'!$A$2:$AB$6,7,FALSE))),'STB Models Tier 3'!N83&lt;2), 'STB Models Tier 3'!N83*$N$2,"")</f>
        <v/>
      </c>
      <c r="O83" s="14" t="str">
        <f>IF(AND(NOT(ISBLANK('STB Models Tier 3'!O83)),NOT(ISBLANK(VLOOKUP($G83,'Tier 3 Allowances'!$A$2:$AB$6,8,FALSE))),'STB Models Tier 3'!O83&lt;2), 'STB Models Tier 3'!O83*$O$2,"")</f>
        <v/>
      </c>
      <c r="P83" s="14" t="str">
        <f>IF(AND(NOT(ISBLANK('STB Models Tier 3'!P83)),NOT(ISBLANK(VLOOKUP($G83,'Tier 3 Allowances'!$A$2:$AB$6,9,FALSE))),'STB Models Tier 3'!P83&lt;7), 'STB Models Tier 3'!P83*$P$2,"")</f>
        <v/>
      </c>
      <c r="Q83" s="14" t="str">
        <f>IF(AND(NOT(ISBLANK('STB Models Tier 3'!Q83)),OR(ISBLANK('STB Models Tier 3'!T83),'STB Models Tier 3'!T83=0),NOT(ISBLANK(VLOOKUP($G83,'Tier 3 Allowances'!$A$2:$AB$6,10,FALSE))),'STB Models Tier 3'!Q83&lt;2), 'STB Models Tier 3'!Q83*$Q$2,"")</f>
        <v/>
      </c>
      <c r="R83" s="14" t="str">
        <f>IF(AND(NOT(ISBLANK('STB Models Tier 3'!R83)),NOT(ISBLANK(VLOOKUP($G83,'Tier 3 Allowances'!$A$2:$AB$6,11,FALSE))),'STB Models Tier 3'!R83&lt;2), 'STB Models Tier 3'!R83*$R$2,"")</f>
        <v/>
      </c>
      <c r="S83" s="14" t="str">
        <f>IF(AND(NOT(ISBLANK('STB Models Tier 3'!S83)),OR(ISBLANK('STB Models Tier 3'!T83),'STB Models Tier 3'!T83=0),NOT(ISBLANK(VLOOKUP($G83,'Tier 3 Allowances'!$A$2:$AB$6,12,FALSE))),'STB Models Tier 3'!S83&lt;2), 'STB Models Tier 3'!S83*$S$2,"")</f>
        <v/>
      </c>
      <c r="T83" s="14" t="str">
        <f>IF(AND(NOT(ISBLANK('STB Models Tier 3'!T83)),NOT(ISBLANK(VLOOKUP($G83,'Tier 3 Allowances'!$A$2:$AB$6,13,FALSE))),'STB Models Tier 3'!T83&lt;2), 'STB Models Tier 3'!T83*$T$2,"")</f>
        <v/>
      </c>
      <c r="U83" s="14" t="str">
        <f>IF(AND(NOT(ISBLANK('STB Models Tier 3'!U83)),NOT(ISBLANK(VLOOKUP($G83,'Tier 3 Allowances'!$A$2:$AB$6,14,FALSE))),'STB Models Tier 3'!U83&lt;2), 'STB Models Tier 3'!U83*$U$2,"")</f>
        <v/>
      </c>
      <c r="V83" s="14" t="str">
        <f>IF(AND(NOT(ISBLANK('STB Models Tier 3'!V83)),NOT(ISBLANK(VLOOKUP($G83,'Tier 3 Allowances'!$A$2:$AB$6,15,FALSE))),'STB Models Tier 3'!V83&lt;3), 'STB Models Tier 3'!V83*$V$2,"")</f>
        <v/>
      </c>
      <c r="W83" s="14" t="str">
        <f>IF(AND(NOT(ISBLANK('STB Models Tier 3'!W83)),NOT(ISBLANK(VLOOKUP($G83,'Tier 3 Allowances'!$A$2:$AB$6,16,FALSE))),'STB Models Tier 3'!W83&lt;2), 'STB Models Tier 3'!W83*$W$2,"")</f>
        <v/>
      </c>
      <c r="X83" s="14" t="str">
        <f>IF(AND(NOT(ISBLANK('STB Models Tier 3'!X83)),NOT(ISBLANK(VLOOKUP($G83,'Tier 3 Allowances'!$A$2:$AB$6,17,FALSE))),'STB Models Tier 3'!X83&lt;6), 'STB Models Tier 3'!X83*$X$2,"")</f>
        <v/>
      </c>
      <c r="Y83" s="14" t="str">
        <f>IF(AND(NOT(ISBLANK('STB Models Tier 3'!Y83)),NOT(ISBLANK(VLOOKUP($G83,'Tier 3 Allowances'!$A$2:$AB$6,18,FALSE))),'STB Models Tier 3'!Y83&lt;3), 'STB Models Tier 3'!Y83*$Y$2,"")</f>
        <v/>
      </c>
      <c r="Z83" s="14" t="str">
        <f>IF(AND(NOT(ISBLANK('STB Models Tier 3'!Z83)),NOT(ISBLANK(VLOOKUP($G83,'Tier 3 Allowances'!$A$2:$AB$6,19,FALSE))),'STB Models Tier 3'!Z83&lt;3), 'STB Models Tier 3'!Z83*$Z$2,"")</f>
        <v/>
      </c>
      <c r="AA83" s="14" t="str">
        <f>IF(AND(NOT(ISBLANK('STB Models Tier 3'!AA83)),NOT(ISBLANK(VLOOKUP($G83,'Tier 3 Allowances'!$A$2:$AB$6,20,FALSE))),'STB Models Tier 3'!AA83&lt;11), 'STB Models Tier 3'!AA83*$AA$2,"")</f>
        <v/>
      </c>
      <c r="AB83" s="14" t="str">
        <f>IF(AND(NOT(ISBLANK('STB Models Tier 3'!AB83)),NOT(ISBLANK(VLOOKUP($G83,'Tier 3 Allowances'!$A$2:$AB$6,21,FALSE))),'STB Models Tier 3'!AB83&lt;3), 'STB Models Tier 3'!AB83*$AB$2,"")</f>
        <v/>
      </c>
      <c r="AC83" s="14" t="str">
        <f>IF(AND(NOT(ISBLANK('STB Models Tier 3'!AC83)),NOT(ISBLANK(VLOOKUP($G83,'Tier 3 Allowances'!$A$2:$AB$6,22,FALSE))),'STB Models Tier 3'!AC83&lt;3), 'STB Models Tier 3'!AC83*$AC$2,"")</f>
        <v/>
      </c>
      <c r="AD83" s="14" t="str">
        <f>IF(AND(NOT(ISBLANK('STB Models Tier 3'!AD83)),NOT(ISBLANK(VLOOKUP($G83,'Tier 3 Allowances'!$A$2:$AB$6,23,FALSE))),'STB Models Tier 3'!AD83&lt;11), 'STB Models Tier 3'!AD83*$AD$2,"")</f>
        <v/>
      </c>
      <c r="AE83" s="14" t="str">
        <f>IF(AND(NOT(ISBLANK('STB Models Tier 3'!AE83)),NOT(ISBLANK(VLOOKUP($G83,'Tier 3 Allowances'!$A$2:$AB$6,24,FALSE))),'STB Models Tier 3'!AE83&lt;2), 'STB Models Tier 3'!AE83*$AE$2,"")</f>
        <v/>
      </c>
      <c r="AF83" s="14" t="str">
        <f>IF(AND(NOT(ISBLANK('STB Models Tier 3'!AF83)),NOT(ISBLANK(VLOOKUP($G83,'Tier 3 Allowances'!$A$2:$AB$6,25,FALSE))),'STB Models Tier 3'!AF83&lt;2,OR(ISBLANK('STB Models Tier 3'!AE83),'STB Models Tier 3'!AE83=0),OR(ISBLANK('STB Models Tier 3'!$P83),'STB Models Tier 3'!$P83=0)), 'STB Models Tier 3'!AF83*$AF$2,"")</f>
        <v/>
      </c>
      <c r="AG83" s="14" t="str">
        <f>IF(AND(NOT(ISBLANK('STB Models Tier 3'!AG83)),NOT(ISBLANK(VLOOKUP($G83,'Tier 3 Allowances'!$A$2:$AB$6,26,FALSE))),'STB Models Tier 3'!AG83&lt;2), 'STB Models Tier 3'!AG83*$AG$2,"")</f>
        <v/>
      </c>
      <c r="AH83" s="14" t="str">
        <f>IF(AND(NOT(ISBLANK('STB Models Tier 3'!AH83)),NOT(ISBLANK(VLOOKUP($G83,'Tier 3 Allowances'!$A$2:$AB$6,27,FALSE))),'STB Models Tier 3'!AH83&lt;2), 'STB Models Tier 3'!AH83*$AH$2,"")</f>
        <v/>
      </c>
      <c r="AI83" s="14" t="str">
        <f>IF(AND(NOT(ISBLANK('STB Models Tier 3'!AI83)),NOT(ISBLANK(VLOOKUP($G83,'Tier 3 Allowances'!$A$2:$AB$6,28,FALSE))),'STB Models Tier 3'!AI83&lt;2), 'STB Models Tier 3'!AI83*$AI$2,"")</f>
        <v/>
      </c>
      <c r="AJ83" s="56" t="str">
        <f>IF(ISBLANK('STB Models Tier 3'!AJ83),"",'STB Models Tier 3'!AJ83)</f>
        <v/>
      </c>
      <c r="AK83" s="15" t="str">
        <f>IF(ISBLANK('STB Models Tier 3'!AK83),"",'STB Models Tier 3'!AK83)</f>
        <v/>
      </c>
      <c r="AL83" s="15" t="str">
        <f>IF(ISBLANK('STB Models Tier 3'!AL83),"",'STB Models Tier 3'!AL83)</f>
        <v/>
      </c>
      <c r="AM83" s="15" t="str">
        <f>IF(ISBLANK('STB Models Tier 3'!AM83),"",'STB Models Tier 3'!AM83)</f>
        <v/>
      </c>
      <c r="AN83" s="15" t="str">
        <f>IF(ISBLANK('STB Models Tier 3'!AN83),"",'STB Models Tier 3'!AN83)</f>
        <v/>
      </c>
      <c r="AO83" s="15" t="str">
        <f>IF(ISBLANK('STB Models Tier 3'!AO83),"",'STB Models Tier 3'!AO83)</f>
        <v/>
      </c>
      <c r="AP83" s="15" t="str">
        <f>IF(ISBLANK('STB Models Tier 3'!G83),"",IF(ISBLANK('STB Models Tier 3'!H83), 14, 7-(4-$H83)/2))</f>
        <v/>
      </c>
      <c r="AQ83" s="15" t="str">
        <f>IF(ISBLANK('STB Models Tier 3'!G83),"",IF(ISBLANK('STB Models Tier 3'!I83),10,(10-I83)))</f>
        <v/>
      </c>
      <c r="AR83" s="15" t="str">
        <f>IF(ISBLANK('STB Models Tier 3'!G83),"",IF(ISBLANK('STB Models Tier 3'!H83),0,7+(4-H83)/2))</f>
        <v/>
      </c>
      <c r="AS83" s="15" t="str">
        <f>IF(ISBLANK('STB Models Tier 3'!G83),"",'STB Models Tier 3'!I83)</f>
        <v/>
      </c>
      <c r="AT83" s="15" t="str">
        <f>IF(ISBLANK('STB Models Tier 3'!G83),"",(IF(OR(AND(NOT(ISBLANK('STB Models Tier 3'!H83)),ISBLANK('STB Models Tier 3'!AM83)),AND(NOT(ISBLANK('STB Models Tier 3'!I83)),ISBLANK('STB Models Tier 3'!AN83)),ISBLANK('STB Models Tier 3'!AL83)),"Incomplete",0.365*('STB Models Tier 3'!AK83*AP83+'STB Models Tier 3'!AL83*AQ83+'STB Models Tier 3'!AM83*AR83+'STB Models Tier 3'!AN83*AS83))))</f>
        <v/>
      </c>
      <c r="AU83" s="14" t="str">
        <f>IF(ISBLANK('STB Models Tier 3'!G83),"",VLOOKUP(G83,'Tier 3 Allowances'!$A$2:$B$6,2,FALSE)+SUM($J83:$AI83))</f>
        <v/>
      </c>
      <c r="AV83" s="56" t="str">
        <f>IF(ISBLANK('STB Models Tier 3'!G83),"",AU83+'STB Models Tier 3'!AJ83)</f>
        <v/>
      </c>
      <c r="AW83" s="56" t="str">
        <f>IF(ISBLANK('STB Models Tier 3'!AO83),"",IF('STB Models Tier 3'!AO83&gt;'Tier 3 Calculations'!AV83,"No","Yes"))</f>
        <v/>
      </c>
      <c r="AX83" s="79" t="str">
        <f>IF(ISBLANK('STB Models Tier 3'!AT83),"",'STB Models Tier 3'!AT83)</f>
        <v/>
      </c>
    </row>
    <row r="84" spans="1:50" ht="16" x14ac:dyDescent="0.2">
      <c r="A84" s="56" t="str">
        <f>IF(ISBLANK('STB Models Tier 3'!A84),"",'STB Models Tier 3'!A84)</f>
        <v/>
      </c>
      <c r="B84" s="14" t="str">
        <f>IF(ISBLANK('STB Models Tier 3'!B84),"",'STB Models Tier 3'!B84)</f>
        <v/>
      </c>
      <c r="C84" s="14" t="str">
        <f>IF(ISBLANK('STB Models Tier 3'!C84),"",'STB Models Tier 3'!C84)</f>
        <v/>
      </c>
      <c r="D84" s="14" t="str">
        <f>IF(ISBLANK('STB Models Tier 3'!D84),"",'STB Models Tier 3'!D84)</f>
        <v/>
      </c>
      <c r="E84" s="14" t="str">
        <f>IF(ISBLANK('STB Models Tier 3'!E84),"",'STB Models Tier 3'!E84)</f>
        <v/>
      </c>
      <c r="F84" s="14" t="str">
        <f>IF(ISBLANK('STB Models Tier 3'!F84),"",'STB Models Tier 3'!F84)</f>
        <v/>
      </c>
      <c r="G84" s="14" t="str">
        <f>IF(ISBLANK('STB Models Tier 3'!G84),"",'STB Models Tier 3'!G84)</f>
        <v/>
      </c>
      <c r="H84" s="14" t="str">
        <f>IF(ISBLANK('STB Models Tier 3'!H84),"",'STB Models Tier 3'!H84)</f>
        <v/>
      </c>
      <c r="I84" s="14" t="str">
        <f>IF(ISBLANK('STB Models Tier 3'!I84),"",'STB Models Tier 3'!I84)</f>
        <v/>
      </c>
      <c r="J84" s="14" t="str">
        <f>IF(AND(NOT(ISBLANK('STB Models Tier 3'!J84)),NOT(ISBLANK(VLOOKUP($G84,'Tier 3 Allowances'!$A$2:$AB$6,3,FALSE))),'STB Models Tier 3'!J84&lt;2), 'STB Models Tier 3'!J84*$J$2,"")</f>
        <v/>
      </c>
      <c r="K84" s="14" t="str">
        <f>IF(AND(NOT(ISBLANK('STB Models Tier 3'!K84)),NOT(ISBLANK(VLOOKUP($G84,'Tier 3 Allowances'!$A$2:$AB$6,4,FALSE))),'STB Models Tier 3'!K84&lt;3), 'STB Models Tier 3'!K84*$K$2,"")</f>
        <v/>
      </c>
      <c r="L84" s="14" t="str">
        <f>IF(AND(NOT(ISBLANK('STB Models Tier 3'!L84)),NOT(ISBLANK(VLOOKUP($G84,'Tier 3 Allowances'!$A$2:$AB$6,5,FALSE))),'STB Models Tier 3'!L84&lt;2), 'STB Models Tier 3'!L84*$L$2,"")</f>
        <v/>
      </c>
      <c r="M84" s="14" t="str">
        <f>IF(AND(NOT(ISBLANK('STB Models Tier 3'!M84)),NOT(ISBLANK(VLOOKUP($G84,'Tier 3 Allowances'!$A$2:$AB$6,6,FALSE))),'STB Models Tier 3'!M84&lt;3), 'STB Models Tier 3'!M84*$M$2,"")</f>
        <v/>
      </c>
      <c r="N84" s="14" t="str">
        <f>IF(AND(NOT(ISBLANK('STB Models Tier 3'!N84)),OR(ISBLANK('STB Models Tier 3'!O84),'STB Models Tier 3'!O84=0),NOT(ISBLANK(VLOOKUP($G84,'Tier 3 Allowances'!$A$2:$AB$6,7,FALSE))),'STB Models Tier 3'!N84&lt;2), 'STB Models Tier 3'!N84*$N$2,"")</f>
        <v/>
      </c>
      <c r="O84" s="14" t="str">
        <f>IF(AND(NOT(ISBLANK('STB Models Tier 3'!O84)),NOT(ISBLANK(VLOOKUP($G84,'Tier 3 Allowances'!$A$2:$AB$6,8,FALSE))),'STB Models Tier 3'!O84&lt;2), 'STB Models Tier 3'!O84*$O$2,"")</f>
        <v/>
      </c>
      <c r="P84" s="14" t="str">
        <f>IF(AND(NOT(ISBLANK('STB Models Tier 3'!P84)),NOT(ISBLANK(VLOOKUP($G84,'Tier 3 Allowances'!$A$2:$AB$6,9,FALSE))),'STB Models Tier 3'!P84&lt;7), 'STB Models Tier 3'!P84*$P$2,"")</f>
        <v/>
      </c>
      <c r="Q84" s="14" t="str">
        <f>IF(AND(NOT(ISBLANK('STB Models Tier 3'!Q84)),OR(ISBLANK('STB Models Tier 3'!T84),'STB Models Tier 3'!T84=0),NOT(ISBLANK(VLOOKUP($G84,'Tier 3 Allowances'!$A$2:$AB$6,10,FALSE))),'STB Models Tier 3'!Q84&lt;2), 'STB Models Tier 3'!Q84*$Q$2,"")</f>
        <v/>
      </c>
      <c r="R84" s="14" t="str">
        <f>IF(AND(NOT(ISBLANK('STB Models Tier 3'!R84)),NOT(ISBLANK(VLOOKUP($G84,'Tier 3 Allowances'!$A$2:$AB$6,11,FALSE))),'STB Models Tier 3'!R84&lt;2), 'STB Models Tier 3'!R84*$R$2,"")</f>
        <v/>
      </c>
      <c r="S84" s="14" t="str">
        <f>IF(AND(NOT(ISBLANK('STB Models Tier 3'!S84)),OR(ISBLANK('STB Models Tier 3'!T84),'STB Models Tier 3'!T84=0),NOT(ISBLANK(VLOOKUP($G84,'Tier 3 Allowances'!$A$2:$AB$6,12,FALSE))),'STB Models Tier 3'!S84&lt;2), 'STB Models Tier 3'!S84*$S$2,"")</f>
        <v/>
      </c>
      <c r="T84" s="14" t="str">
        <f>IF(AND(NOT(ISBLANK('STB Models Tier 3'!T84)),NOT(ISBLANK(VLOOKUP($G84,'Tier 3 Allowances'!$A$2:$AB$6,13,FALSE))),'STB Models Tier 3'!T84&lt;2), 'STB Models Tier 3'!T84*$T$2,"")</f>
        <v/>
      </c>
      <c r="U84" s="14" t="str">
        <f>IF(AND(NOT(ISBLANK('STB Models Tier 3'!U84)),NOT(ISBLANK(VLOOKUP($G84,'Tier 3 Allowances'!$A$2:$AB$6,14,FALSE))),'STB Models Tier 3'!U84&lt;2), 'STB Models Tier 3'!U84*$U$2,"")</f>
        <v/>
      </c>
      <c r="V84" s="14" t="str">
        <f>IF(AND(NOT(ISBLANK('STB Models Tier 3'!V84)),NOT(ISBLANK(VLOOKUP($G84,'Tier 3 Allowances'!$A$2:$AB$6,15,FALSE))),'STB Models Tier 3'!V84&lt;3), 'STB Models Tier 3'!V84*$V$2,"")</f>
        <v/>
      </c>
      <c r="W84" s="14" t="str">
        <f>IF(AND(NOT(ISBLANK('STB Models Tier 3'!W84)),NOT(ISBLANK(VLOOKUP($G84,'Tier 3 Allowances'!$A$2:$AB$6,16,FALSE))),'STB Models Tier 3'!W84&lt;2), 'STB Models Tier 3'!W84*$W$2,"")</f>
        <v/>
      </c>
      <c r="X84" s="14" t="str">
        <f>IF(AND(NOT(ISBLANK('STB Models Tier 3'!X84)),NOT(ISBLANK(VLOOKUP($G84,'Tier 3 Allowances'!$A$2:$AB$6,17,FALSE))),'STB Models Tier 3'!X84&lt;6), 'STB Models Tier 3'!X84*$X$2,"")</f>
        <v/>
      </c>
      <c r="Y84" s="14" t="str">
        <f>IF(AND(NOT(ISBLANK('STB Models Tier 3'!Y84)),NOT(ISBLANK(VLOOKUP($G84,'Tier 3 Allowances'!$A$2:$AB$6,18,FALSE))),'STB Models Tier 3'!Y84&lt;3), 'STB Models Tier 3'!Y84*$Y$2,"")</f>
        <v/>
      </c>
      <c r="Z84" s="14" t="str">
        <f>IF(AND(NOT(ISBLANK('STB Models Tier 3'!Z84)),NOT(ISBLANK(VLOOKUP($G84,'Tier 3 Allowances'!$A$2:$AB$6,19,FALSE))),'STB Models Tier 3'!Z84&lt;3), 'STB Models Tier 3'!Z84*$Z$2,"")</f>
        <v/>
      </c>
      <c r="AA84" s="14" t="str">
        <f>IF(AND(NOT(ISBLANK('STB Models Tier 3'!AA84)),NOT(ISBLANK(VLOOKUP($G84,'Tier 3 Allowances'!$A$2:$AB$6,20,FALSE))),'STB Models Tier 3'!AA84&lt;11), 'STB Models Tier 3'!AA84*$AA$2,"")</f>
        <v/>
      </c>
      <c r="AB84" s="14" t="str">
        <f>IF(AND(NOT(ISBLANK('STB Models Tier 3'!AB84)),NOT(ISBLANK(VLOOKUP($G84,'Tier 3 Allowances'!$A$2:$AB$6,21,FALSE))),'STB Models Tier 3'!AB84&lt;3), 'STB Models Tier 3'!AB84*$AB$2,"")</f>
        <v/>
      </c>
      <c r="AC84" s="14" t="str">
        <f>IF(AND(NOT(ISBLANK('STB Models Tier 3'!AC84)),NOT(ISBLANK(VLOOKUP($G84,'Tier 3 Allowances'!$A$2:$AB$6,22,FALSE))),'STB Models Tier 3'!AC84&lt;3), 'STB Models Tier 3'!AC84*$AC$2,"")</f>
        <v/>
      </c>
      <c r="AD84" s="14" t="str">
        <f>IF(AND(NOT(ISBLANK('STB Models Tier 3'!AD84)),NOT(ISBLANK(VLOOKUP($G84,'Tier 3 Allowances'!$A$2:$AB$6,23,FALSE))),'STB Models Tier 3'!AD84&lt;11), 'STB Models Tier 3'!AD84*$AD$2,"")</f>
        <v/>
      </c>
      <c r="AE84" s="14" t="str">
        <f>IF(AND(NOT(ISBLANK('STB Models Tier 3'!AE84)),NOT(ISBLANK(VLOOKUP($G84,'Tier 3 Allowances'!$A$2:$AB$6,24,FALSE))),'STB Models Tier 3'!AE84&lt;2), 'STB Models Tier 3'!AE84*$AE$2,"")</f>
        <v/>
      </c>
      <c r="AF84" s="14" t="str">
        <f>IF(AND(NOT(ISBLANK('STB Models Tier 3'!AF84)),NOT(ISBLANK(VLOOKUP($G84,'Tier 3 Allowances'!$A$2:$AB$6,25,FALSE))),'STB Models Tier 3'!AF84&lt;2,OR(ISBLANK('STB Models Tier 3'!AE84),'STB Models Tier 3'!AE84=0),OR(ISBLANK('STB Models Tier 3'!$P84),'STB Models Tier 3'!$P84=0)), 'STB Models Tier 3'!AF84*$AF$2,"")</f>
        <v/>
      </c>
      <c r="AG84" s="14" t="str">
        <f>IF(AND(NOT(ISBLANK('STB Models Tier 3'!AG84)),NOT(ISBLANK(VLOOKUP($G84,'Tier 3 Allowances'!$A$2:$AB$6,26,FALSE))),'STB Models Tier 3'!AG84&lt;2), 'STB Models Tier 3'!AG84*$AG$2,"")</f>
        <v/>
      </c>
      <c r="AH84" s="14" t="str">
        <f>IF(AND(NOT(ISBLANK('STB Models Tier 3'!AH84)),NOT(ISBLANK(VLOOKUP($G84,'Tier 3 Allowances'!$A$2:$AB$6,27,FALSE))),'STB Models Tier 3'!AH84&lt;2), 'STB Models Tier 3'!AH84*$AH$2,"")</f>
        <v/>
      </c>
      <c r="AI84" s="14" t="str">
        <f>IF(AND(NOT(ISBLANK('STB Models Tier 3'!AI84)),NOT(ISBLANK(VLOOKUP($G84,'Tier 3 Allowances'!$A$2:$AB$6,28,FALSE))),'STB Models Tier 3'!AI84&lt;2), 'STB Models Tier 3'!AI84*$AI$2,"")</f>
        <v/>
      </c>
      <c r="AJ84" s="56" t="str">
        <f>IF(ISBLANK('STB Models Tier 3'!AJ84),"",'STB Models Tier 3'!AJ84)</f>
        <v/>
      </c>
      <c r="AK84" s="15" t="str">
        <f>IF(ISBLANK('STB Models Tier 3'!AK84),"",'STB Models Tier 3'!AK84)</f>
        <v/>
      </c>
      <c r="AL84" s="15" t="str">
        <f>IF(ISBLANK('STB Models Tier 3'!AL84),"",'STB Models Tier 3'!AL84)</f>
        <v/>
      </c>
      <c r="AM84" s="15" t="str">
        <f>IF(ISBLANK('STB Models Tier 3'!AM84),"",'STB Models Tier 3'!AM84)</f>
        <v/>
      </c>
      <c r="AN84" s="15" t="str">
        <f>IF(ISBLANK('STB Models Tier 3'!AN84),"",'STB Models Tier 3'!AN84)</f>
        <v/>
      </c>
      <c r="AO84" s="15" t="str">
        <f>IF(ISBLANK('STB Models Tier 3'!AO84),"",'STB Models Tier 3'!AO84)</f>
        <v/>
      </c>
      <c r="AP84" s="15" t="str">
        <f>IF(ISBLANK('STB Models Tier 3'!G84),"",IF(ISBLANK('STB Models Tier 3'!H84), 14, 7-(4-$H84)/2))</f>
        <v/>
      </c>
      <c r="AQ84" s="15" t="str">
        <f>IF(ISBLANK('STB Models Tier 3'!G84),"",IF(ISBLANK('STB Models Tier 3'!I84),10,(10-I84)))</f>
        <v/>
      </c>
      <c r="AR84" s="15" t="str">
        <f>IF(ISBLANK('STB Models Tier 3'!G84),"",IF(ISBLANK('STB Models Tier 3'!H84),0,7+(4-H84)/2))</f>
        <v/>
      </c>
      <c r="AS84" s="15" t="str">
        <f>IF(ISBLANK('STB Models Tier 3'!G84),"",'STB Models Tier 3'!I84)</f>
        <v/>
      </c>
      <c r="AT84" s="15" t="str">
        <f>IF(ISBLANK('STB Models Tier 3'!G84),"",(IF(OR(AND(NOT(ISBLANK('STB Models Tier 3'!H84)),ISBLANK('STB Models Tier 3'!AM84)),AND(NOT(ISBLANK('STB Models Tier 3'!I84)),ISBLANK('STB Models Tier 3'!AN84)),ISBLANK('STB Models Tier 3'!AL84)),"Incomplete",0.365*('STB Models Tier 3'!AK84*AP84+'STB Models Tier 3'!AL84*AQ84+'STB Models Tier 3'!AM84*AR84+'STB Models Tier 3'!AN84*AS84))))</f>
        <v/>
      </c>
      <c r="AU84" s="14" t="str">
        <f>IF(ISBLANK('STB Models Tier 3'!G84),"",VLOOKUP(G84,'Tier 3 Allowances'!$A$2:$B$6,2,FALSE)+SUM($J84:$AI84))</f>
        <v/>
      </c>
      <c r="AV84" s="56" t="str">
        <f>IF(ISBLANK('STB Models Tier 3'!G84),"",AU84+'STB Models Tier 3'!AJ84)</f>
        <v/>
      </c>
      <c r="AW84" s="56" t="str">
        <f>IF(ISBLANK('STB Models Tier 3'!AO84),"",IF('STB Models Tier 3'!AO84&gt;'Tier 3 Calculations'!AV84,"No","Yes"))</f>
        <v/>
      </c>
      <c r="AX84" s="79" t="str">
        <f>IF(ISBLANK('STB Models Tier 3'!AT84),"",'STB Models Tier 3'!AT84)</f>
        <v/>
      </c>
    </row>
    <row r="85" spans="1:50" ht="16" x14ac:dyDescent="0.2">
      <c r="A85" s="56" t="str">
        <f>IF(ISBLANK('STB Models Tier 3'!A85),"",'STB Models Tier 3'!A85)</f>
        <v/>
      </c>
      <c r="B85" s="14" t="str">
        <f>IF(ISBLANK('STB Models Tier 3'!B85),"",'STB Models Tier 3'!B85)</f>
        <v/>
      </c>
      <c r="C85" s="14" t="str">
        <f>IF(ISBLANK('STB Models Tier 3'!C85),"",'STB Models Tier 3'!C85)</f>
        <v/>
      </c>
      <c r="D85" s="14" t="str">
        <f>IF(ISBLANK('STB Models Tier 3'!D85),"",'STB Models Tier 3'!D85)</f>
        <v/>
      </c>
      <c r="E85" s="14" t="str">
        <f>IF(ISBLANK('STB Models Tier 3'!E85),"",'STB Models Tier 3'!E85)</f>
        <v/>
      </c>
      <c r="F85" s="14" t="str">
        <f>IF(ISBLANK('STB Models Tier 3'!F85),"",'STB Models Tier 3'!F85)</f>
        <v/>
      </c>
      <c r="G85" s="14" t="str">
        <f>IF(ISBLANK('STB Models Tier 3'!G85),"",'STB Models Tier 3'!G85)</f>
        <v/>
      </c>
      <c r="H85" s="14" t="str">
        <f>IF(ISBLANK('STB Models Tier 3'!H85),"",'STB Models Tier 3'!H85)</f>
        <v/>
      </c>
      <c r="I85" s="14" t="str">
        <f>IF(ISBLANK('STB Models Tier 3'!I85),"",'STB Models Tier 3'!I85)</f>
        <v/>
      </c>
      <c r="J85" s="14" t="str">
        <f>IF(AND(NOT(ISBLANK('STB Models Tier 3'!J85)),NOT(ISBLANK(VLOOKUP($G85,'Tier 3 Allowances'!$A$2:$AB$6,3,FALSE))),'STB Models Tier 3'!J85&lt;2), 'STB Models Tier 3'!J85*$J$2,"")</f>
        <v/>
      </c>
      <c r="K85" s="14" t="str">
        <f>IF(AND(NOT(ISBLANK('STB Models Tier 3'!K85)),NOT(ISBLANK(VLOOKUP($G85,'Tier 3 Allowances'!$A$2:$AB$6,4,FALSE))),'STB Models Tier 3'!K85&lt;3), 'STB Models Tier 3'!K85*$K$2,"")</f>
        <v/>
      </c>
      <c r="L85" s="14" t="str">
        <f>IF(AND(NOT(ISBLANK('STB Models Tier 3'!L85)),NOT(ISBLANK(VLOOKUP($G85,'Tier 3 Allowances'!$A$2:$AB$6,5,FALSE))),'STB Models Tier 3'!L85&lt;2), 'STB Models Tier 3'!L85*$L$2,"")</f>
        <v/>
      </c>
      <c r="M85" s="14" t="str">
        <f>IF(AND(NOT(ISBLANK('STB Models Tier 3'!M85)),NOT(ISBLANK(VLOOKUP($G85,'Tier 3 Allowances'!$A$2:$AB$6,6,FALSE))),'STB Models Tier 3'!M85&lt;3), 'STB Models Tier 3'!M85*$M$2,"")</f>
        <v/>
      </c>
      <c r="N85" s="14" t="str">
        <f>IF(AND(NOT(ISBLANK('STB Models Tier 3'!N85)),OR(ISBLANK('STB Models Tier 3'!O85),'STB Models Tier 3'!O85=0),NOT(ISBLANK(VLOOKUP($G85,'Tier 3 Allowances'!$A$2:$AB$6,7,FALSE))),'STB Models Tier 3'!N85&lt;2), 'STB Models Tier 3'!N85*$N$2,"")</f>
        <v/>
      </c>
      <c r="O85" s="14" t="str">
        <f>IF(AND(NOT(ISBLANK('STB Models Tier 3'!O85)),NOT(ISBLANK(VLOOKUP($G85,'Tier 3 Allowances'!$A$2:$AB$6,8,FALSE))),'STB Models Tier 3'!O85&lt;2), 'STB Models Tier 3'!O85*$O$2,"")</f>
        <v/>
      </c>
      <c r="P85" s="14" t="str">
        <f>IF(AND(NOT(ISBLANK('STB Models Tier 3'!P85)),NOT(ISBLANK(VLOOKUP($G85,'Tier 3 Allowances'!$A$2:$AB$6,9,FALSE))),'STB Models Tier 3'!P85&lt;7), 'STB Models Tier 3'!P85*$P$2,"")</f>
        <v/>
      </c>
      <c r="Q85" s="14" t="str">
        <f>IF(AND(NOT(ISBLANK('STB Models Tier 3'!Q85)),OR(ISBLANK('STB Models Tier 3'!T85),'STB Models Tier 3'!T85=0),NOT(ISBLANK(VLOOKUP($G85,'Tier 3 Allowances'!$A$2:$AB$6,10,FALSE))),'STB Models Tier 3'!Q85&lt;2), 'STB Models Tier 3'!Q85*$Q$2,"")</f>
        <v/>
      </c>
      <c r="R85" s="14" t="str">
        <f>IF(AND(NOT(ISBLANK('STB Models Tier 3'!R85)),NOT(ISBLANK(VLOOKUP($G85,'Tier 3 Allowances'!$A$2:$AB$6,11,FALSE))),'STB Models Tier 3'!R85&lt;2), 'STB Models Tier 3'!R85*$R$2,"")</f>
        <v/>
      </c>
      <c r="S85" s="14" t="str">
        <f>IF(AND(NOT(ISBLANK('STB Models Tier 3'!S85)),OR(ISBLANK('STB Models Tier 3'!T85),'STB Models Tier 3'!T85=0),NOT(ISBLANK(VLOOKUP($G85,'Tier 3 Allowances'!$A$2:$AB$6,12,FALSE))),'STB Models Tier 3'!S85&lt;2), 'STB Models Tier 3'!S85*$S$2,"")</f>
        <v/>
      </c>
      <c r="T85" s="14" t="str">
        <f>IF(AND(NOT(ISBLANK('STB Models Tier 3'!T85)),NOT(ISBLANK(VLOOKUP($G85,'Tier 3 Allowances'!$A$2:$AB$6,13,FALSE))),'STB Models Tier 3'!T85&lt;2), 'STB Models Tier 3'!T85*$T$2,"")</f>
        <v/>
      </c>
      <c r="U85" s="14" t="str">
        <f>IF(AND(NOT(ISBLANK('STB Models Tier 3'!U85)),NOT(ISBLANK(VLOOKUP($G85,'Tier 3 Allowances'!$A$2:$AB$6,14,FALSE))),'STB Models Tier 3'!U85&lt;2), 'STB Models Tier 3'!U85*$U$2,"")</f>
        <v/>
      </c>
      <c r="V85" s="14" t="str">
        <f>IF(AND(NOT(ISBLANK('STB Models Tier 3'!V85)),NOT(ISBLANK(VLOOKUP($G85,'Tier 3 Allowances'!$A$2:$AB$6,15,FALSE))),'STB Models Tier 3'!V85&lt;3), 'STB Models Tier 3'!V85*$V$2,"")</f>
        <v/>
      </c>
      <c r="W85" s="14" t="str">
        <f>IF(AND(NOT(ISBLANK('STB Models Tier 3'!W85)),NOT(ISBLANK(VLOOKUP($G85,'Tier 3 Allowances'!$A$2:$AB$6,16,FALSE))),'STB Models Tier 3'!W85&lt;2), 'STB Models Tier 3'!W85*$W$2,"")</f>
        <v/>
      </c>
      <c r="X85" s="14" t="str">
        <f>IF(AND(NOT(ISBLANK('STB Models Tier 3'!X85)),NOT(ISBLANK(VLOOKUP($G85,'Tier 3 Allowances'!$A$2:$AB$6,17,FALSE))),'STB Models Tier 3'!X85&lt;6), 'STB Models Tier 3'!X85*$X$2,"")</f>
        <v/>
      </c>
      <c r="Y85" s="14" t="str">
        <f>IF(AND(NOT(ISBLANK('STB Models Tier 3'!Y85)),NOT(ISBLANK(VLOOKUP($G85,'Tier 3 Allowances'!$A$2:$AB$6,18,FALSE))),'STB Models Tier 3'!Y85&lt;3), 'STB Models Tier 3'!Y85*$Y$2,"")</f>
        <v/>
      </c>
      <c r="Z85" s="14" t="str">
        <f>IF(AND(NOT(ISBLANK('STB Models Tier 3'!Z85)),NOT(ISBLANK(VLOOKUP($G85,'Tier 3 Allowances'!$A$2:$AB$6,19,FALSE))),'STB Models Tier 3'!Z85&lt;3), 'STB Models Tier 3'!Z85*$Z$2,"")</f>
        <v/>
      </c>
      <c r="AA85" s="14" t="str">
        <f>IF(AND(NOT(ISBLANK('STB Models Tier 3'!AA85)),NOT(ISBLANK(VLOOKUP($G85,'Tier 3 Allowances'!$A$2:$AB$6,20,FALSE))),'STB Models Tier 3'!AA85&lt;11), 'STB Models Tier 3'!AA85*$AA$2,"")</f>
        <v/>
      </c>
      <c r="AB85" s="14" t="str">
        <f>IF(AND(NOT(ISBLANK('STB Models Tier 3'!AB85)),NOT(ISBLANK(VLOOKUP($G85,'Tier 3 Allowances'!$A$2:$AB$6,21,FALSE))),'STB Models Tier 3'!AB85&lt;3), 'STB Models Tier 3'!AB85*$AB$2,"")</f>
        <v/>
      </c>
      <c r="AC85" s="14" t="str">
        <f>IF(AND(NOT(ISBLANK('STB Models Tier 3'!AC85)),NOT(ISBLANK(VLOOKUP($G85,'Tier 3 Allowances'!$A$2:$AB$6,22,FALSE))),'STB Models Tier 3'!AC85&lt;3), 'STB Models Tier 3'!AC85*$AC$2,"")</f>
        <v/>
      </c>
      <c r="AD85" s="14" t="str">
        <f>IF(AND(NOT(ISBLANK('STB Models Tier 3'!AD85)),NOT(ISBLANK(VLOOKUP($G85,'Tier 3 Allowances'!$A$2:$AB$6,23,FALSE))),'STB Models Tier 3'!AD85&lt;11), 'STB Models Tier 3'!AD85*$AD$2,"")</f>
        <v/>
      </c>
      <c r="AE85" s="14" t="str">
        <f>IF(AND(NOT(ISBLANK('STB Models Tier 3'!AE85)),NOT(ISBLANK(VLOOKUP($G85,'Tier 3 Allowances'!$A$2:$AB$6,24,FALSE))),'STB Models Tier 3'!AE85&lt;2), 'STB Models Tier 3'!AE85*$AE$2,"")</f>
        <v/>
      </c>
      <c r="AF85" s="14" t="str">
        <f>IF(AND(NOT(ISBLANK('STB Models Tier 3'!AF85)),NOT(ISBLANK(VLOOKUP($G85,'Tier 3 Allowances'!$A$2:$AB$6,25,FALSE))),'STB Models Tier 3'!AF85&lt;2,OR(ISBLANK('STB Models Tier 3'!AE85),'STB Models Tier 3'!AE85=0),OR(ISBLANK('STB Models Tier 3'!$P85),'STB Models Tier 3'!$P85=0)), 'STB Models Tier 3'!AF85*$AF$2,"")</f>
        <v/>
      </c>
      <c r="AG85" s="14" t="str">
        <f>IF(AND(NOT(ISBLANK('STB Models Tier 3'!AG85)),NOT(ISBLANK(VLOOKUP($G85,'Tier 3 Allowances'!$A$2:$AB$6,26,FALSE))),'STB Models Tier 3'!AG85&lt;2), 'STB Models Tier 3'!AG85*$AG$2,"")</f>
        <v/>
      </c>
      <c r="AH85" s="14" t="str">
        <f>IF(AND(NOT(ISBLANK('STB Models Tier 3'!AH85)),NOT(ISBLANK(VLOOKUP($G85,'Tier 3 Allowances'!$A$2:$AB$6,27,FALSE))),'STB Models Tier 3'!AH85&lt;2), 'STB Models Tier 3'!AH85*$AH$2,"")</f>
        <v/>
      </c>
      <c r="AI85" s="14" t="str">
        <f>IF(AND(NOT(ISBLANK('STB Models Tier 3'!AI85)),NOT(ISBLANK(VLOOKUP($G85,'Tier 3 Allowances'!$A$2:$AB$6,28,FALSE))),'STB Models Tier 3'!AI85&lt;2), 'STB Models Tier 3'!AI85*$AI$2,"")</f>
        <v/>
      </c>
      <c r="AJ85" s="56" t="str">
        <f>IF(ISBLANK('STB Models Tier 3'!AJ85),"",'STB Models Tier 3'!AJ85)</f>
        <v/>
      </c>
      <c r="AK85" s="15" t="str">
        <f>IF(ISBLANK('STB Models Tier 3'!AK85),"",'STB Models Tier 3'!AK85)</f>
        <v/>
      </c>
      <c r="AL85" s="15" t="str">
        <f>IF(ISBLANK('STB Models Tier 3'!AL85),"",'STB Models Tier 3'!AL85)</f>
        <v/>
      </c>
      <c r="AM85" s="15" t="str">
        <f>IF(ISBLANK('STB Models Tier 3'!AM85),"",'STB Models Tier 3'!AM85)</f>
        <v/>
      </c>
      <c r="AN85" s="15" t="str">
        <f>IF(ISBLANK('STB Models Tier 3'!AN85),"",'STB Models Tier 3'!AN85)</f>
        <v/>
      </c>
      <c r="AO85" s="15" t="str">
        <f>IF(ISBLANK('STB Models Tier 3'!AO85),"",'STB Models Tier 3'!AO85)</f>
        <v/>
      </c>
      <c r="AP85" s="15" t="str">
        <f>IF(ISBLANK('STB Models Tier 3'!G85),"",IF(ISBLANK('STB Models Tier 3'!H85), 14, 7-(4-$H85)/2))</f>
        <v/>
      </c>
      <c r="AQ85" s="15" t="str">
        <f>IF(ISBLANK('STB Models Tier 3'!G85),"",IF(ISBLANK('STB Models Tier 3'!I85),10,(10-I85)))</f>
        <v/>
      </c>
      <c r="AR85" s="15" t="str">
        <f>IF(ISBLANK('STB Models Tier 3'!G85),"",IF(ISBLANK('STB Models Tier 3'!H85),0,7+(4-H85)/2))</f>
        <v/>
      </c>
      <c r="AS85" s="15" t="str">
        <f>IF(ISBLANK('STB Models Tier 3'!G85),"",'STB Models Tier 3'!I85)</f>
        <v/>
      </c>
      <c r="AT85" s="15" t="str">
        <f>IF(ISBLANK('STB Models Tier 3'!G85),"",(IF(OR(AND(NOT(ISBLANK('STB Models Tier 3'!H85)),ISBLANK('STB Models Tier 3'!AM85)),AND(NOT(ISBLANK('STB Models Tier 3'!I85)),ISBLANK('STB Models Tier 3'!AN85)),ISBLANK('STB Models Tier 3'!AL85)),"Incomplete",0.365*('STB Models Tier 3'!AK85*AP85+'STB Models Tier 3'!AL85*AQ85+'STB Models Tier 3'!AM85*AR85+'STB Models Tier 3'!AN85*AS85))))</f>
        <v/>
      </c>
      <c r="AU85" s="14" t="str">
        <f>IF(ISBLANK('STB Models Tier 3'!G85),"",VLOOKUP(G85,'Tier 3 Allowances'!$A$2:$B$6,2,FALSE)+SUM($J85:$AI85))</f>
        <v/>
      </c>
      <c r="AV85" s="56" t="str">
        <f>IF(ISBLANK('STB Models Tier 3'!G85),"",AU85+'STB Models Tier 3'!AJ85)</f>
        <v/>
      </c>
      <c r="AW85" s="56" t="str">
        <f>IF(ISBLANK('STB Models Tier 3'!AO85),"",IF('STB Models Tier 3'!AO85&gt;'Tier 3 Calculations'!AV85,"No","Yes"))</f>
        <v/>
      </c>
      <c r="AX85" s="79" t="str">
        <f>IF(ISBLANK('STB Models Tier 3'!AT85),"",'STB Models Tier 3'!AT85)</f>
        <v/>
      </c>
    </row>
    <row r="86" spans="1:50" ht="16" x14ac:dyDescent="0.2">
      <c r="A86" s="56" t="str">
        <f>IF(ISBLANK('STB Models Tier 3'!A86),"",'STB Models Tier 3'!A86)</f>
        <v/>
      </c>
      <c r="B86" s="14" t="str">
        <f>IF(ISBLANK('STB Models Tier 3'!B86),"",'STB Models Tier 3'!B86)</f>
        <v/>
      </c>
      <c r="C86" s="14" t="str">
        <f>IF(ISBLANK('STB Models Tier 3'!C86),"",'STB Models Tier 3'!C86)</f>
        <v/>
      </c>
      <c r="D86" s="14" t="str">
        <f>IF(ISBLANK('STB Models Tier 3'!D86),"",'STB Models Tier 3'!D86)</f>
        <v/>
      </c>
      <c r="E86" s="14" t="str">
        <f>IF(ISBLANK('STB Models Tier 3'!E86),"",'STB Models Tier 3'!E86)</f>
        <v/>
      </c>
      <c r="F86" s="14" t="str">
        <f>IF(ISBLANK('STB Models Tier 3'!F86),"",'STB Models Tier 3'!F86)</f>
        <v/>
      </c>
      <c r="G86" s="14" t="str">
        <f>IF(ISBLANK('STB Models Tier 3'!G86),"",'STB Models Tier 3'!G86)</f>
        <v/>
      </c>
      <c r="H86" s="14" t="str">
        <f>IF(ISBLANK('STB Models Tier 3'!H86),"",'STB Models Tier 3'!H86)</f>
        <v/>
      </c>
      <c r="I86" s="14" t="str">
        <f>IF(ISBLANK('STB Models Tier 3'!I86),"",'STB Models Tier 3'!I86)</f>
        <v/>
      </c>
      <c r="J86" s="14" t="str">
        <f>IF(AND(NOT(ISBLANK('STB Models Tier 3'!J86)),NOT(ISBLANK(VLOOKUP($G86,'Tier 3 Allowances'!$A$2:$AB$6,3,FALSE))),'STB Models Tier 3'!J86&lt;2), 'STB Models Tier 3'!J86*$J$2,"")</f>
        <v/>
      </c>
      <c r="K86" s="14" t="str">
        <f>IF(AND(NOT(ISBLANK('STB Models Tier 3'!K86)),NOT(ISBLANK(VLOOKUP($G86,'Tier 3 Allowances'!$A$2:$AB$6,4,FALSE))),'STB Models Tier 3'!K86&lt;3), 'STB Models Tier 3'!K86*$K$2,"")</f>
        <v/>
      </c>
      <c r="L86" s="14" t="str">
        <f>IF(AND(NOT(ISBLANK('STB Models Tier 3'!L86)),NOT(ISBLANK(VLOOKUP($G86,'Tier 3 Allowances'!$A$2:$AB$6,5,FALSE))),'STB Models Tier 3'!L86&lt;2), 'STB Models Tier 3'!L86*$L$2,"")</f>
        <v/>
      </c>
      <c r="M86" s="14" t="str">
        <f>IF(AND(NOT(ISBLANK('STB Models Tier 3'!M86)),NOT(ISBLANK(VLOOKUP($G86,'Tier 3 Allowances'!$A$2:$AB$6,6,FALSE))),'STB Models Tier 3'!M86&lt;3), 'STB Models Tier 3'!M86*$M$2,"")</f>
        <v/>
      </c>
      <c r="N86" s="14" t="str">
        <f>IF(AND(NOT(ISBLANK('STB Models Tier 3'!N86)),OR(ISBLANK('STB Models Tier 3'!O86),'STB Models Tier 3'!O86=0),NOT(ISBLANK(VLOOKUP($G86,'Tier 3 Allowances'!$A$2:$AB$6,7,FALSE))),'STB Models Tier 3'!N86&lt;2), 'STB Models Tier 3'!N86*$N$2,"")</f>
        <v/>
      </c>
      <c r="O86" s="14" t="str">
        <f>IF(AND(NOT(ISBLANK('STB Models Tier 3'!O86)),NOT(ISBLANK(VLOOKUP($G86,'Tier 3 Allowances'!$A$2:$AB$6,8,FALSE))),'STB Models Tier 3'!O86&lt;2), 'STB Models Tier 3'!O86*$O$2,"")</f>
        <v/>
      </c>
      <c r="P86" s="14" t="str">
        <f>IF(AND(NOT(ISBLANK('STB Models Tier 3'!P86)),NOT(ISBLANK(VLOOKUP($G86,'Tier 3 Allowances'!$A$2:$AB$6,9,FALSE))),'STB Models Tier 3'!P86&lt;7), 'STB Models Tier 3'!P86*$P$2,"")</f>
        <v/>
      </c>
      <c r="Q86" s="14" t="str">
        <f>IF(AND(NOT(ISBLANK('STB Models Tier 3'!Q86)),OR(ISBLANK('STB Models Tier 3'!T86),'STB Models Tier 3'!T86=0),NOT(ISBLANK(VLOOKUP($G86,'Tier 3 Allowances'!$A$2:$AB$6,10,FALSE))),'STB Models Tier 3'!Q86&lt;2), 'STB Models Tier 3'!Q86*$Q$2,"")</f>
        <v/>
      </c>
      <c r="R86" s="14" t="str">
        <f>IF(AND(NOT(ISBLANK('STB Models Tier 3'!R86)),NOT(ISBLANK(VLOOKUP($G86,'Tier 3 Allowances'!$A$2:$AB$6,11,FALSE))),'STB Models Tier 3'!R86&lt;2), 'STB Models Tier 3'!R86*$R$2,"")</f>
        <v/>
      </c>
      <c r="S86" s="14" t="str">
        <f>IF(AND(NOT(ISBLANK('STB Models Tier 3'!S86)),OR(ISBLANK('STB Models Tier 3'!T86),'STB Models Tier 3'!T86=0),NOT(ISBLANK(VLOOKUP($G86,'Tier 3 Allowances'!$A$2:$AB$6,12,FALSE))),'STB Models Tier 3'!S86&lt;2), 'STB Models Tier 3'!S86*$S$2,"")</f>
        <v/>
      </c>
      <c r="T86" s="14" t="str">
        <f>IF(AND(NOT(ISBLANK('STB Models Tier 3'!T86)),NOT(ISBLANK(VLOOKUP($G86,'Tier 3 Allowances'!$A$2:$AB$6,13,FALSE))),'STB Models Tier 3'!T86&lt;2), 'STB Models Tier 3'!T86*$T$2,"")</f>
        <v/>
      </c>
      <c r="U86" s="14" t="str">
        <f>IF(AND(NOT(ISBLANK('STB Models Tier 3'!U86)),NOT(ISBLANK(VLOOKUP($G86,'Tier 3 Allowances'!$A$2:$AB$6,14,FALSE))),'STB Models Tier 3'!U86&lt;2), 'STB Models Tier 3'!U86*$U$2,"")</f>
        <v/>
      </c>
      <c r="V86" s="14" t="str">
        <f>IF(AND(NOT(ISBLANK('STB Models Tier 3'!V86)),NOT(ISBLANK(VLOOKUP($G86,'Tier 3 Allowances'!$A$2:$AB$6,15,FALSE))),'STB Models Tier 3'!V86&lt;3), 'STB Models Tier 3'!V86*$V$2,"")</f>
        <v/>
      </c>
      <c r="W86" s="14" t="str">
        <f>IF(AND(NOT(ISBLANK('STB Models Tier 3'!W86)),NOT(ISBLANK(VLOOKUP($G86,'Tier 3 Allowances'!$A$2:$AB$6,16,FALSE))),'STB Models Tier 3'!W86&lt;2), 'STB Models Tier 3'!W86*$W$2,"")</f>
        <v/>
      </c>
      <c r="X86" s="14" t="str">
        <f>IF(AND(NOT(ISBLANK('STB Models Tier 3'!X86)),NOT(ISBLANK(VLOOKUP($G86,'Tier 3 Allowances'!$A$2:$AB$6,17,FALSE))),'STB Models Tier 3'!X86&lt;6), 'STB Models Tier 3'!X86*$X$2,"")</f>
        <v/>
      </c>
      <c r="Y86" s="14" t="str">
        <f>IF(AND(NOT(ISBLANK('STB Models Tier 3'!Y86)),NOT(ISBLANK(VLOOKUP($G86,'Tier 3 Allowances'!$A$2:$AB$6,18,FALSE))),'STB Models Tier 3'!Y86&lt;3), 'STB Models Tier 3'!Y86*$Y$2,"")</f>
        <v/>
      </c>
      <c r="Z86" s="14" t="str">
        <f>IF(AND(NOT(ISBLANK('STB Models Tier 3'!Z86)),NOT(ISBLANK(VLOOKUP($G86,'Tier 3 Allowances'!$A$2:$AB$6,19,FALSE))),'STB Models Tier 3'!Z86&lt;3), 'STB Models Tier 3'!Z86*$Z$2,"")</f>
        <v/>
      </c>
      <c r="AA86" s="14" t="str">
        <f>IF(AND(NOT(ISBLANK('STB Models Tier 3'!AA86)),NOT(ISBLANK(VLOOKUP($G86,'Tier 3 Allowances'!$A$2:$AB$6,20,FALSE))),'STB Models Tier 3'!AA86&lt;11), 'STB Models Tier 3'!AA86*$AA$2,"")</f>
        <v/>
      </c>
      <c r="AB86" s="14" t="str">
        <f>IF(AND(NOT(ISBLANK('STB Models Tier 3'!AB86)),NOT(ISBLANK(VLOOKUP($G86,'Tier 3 Allowances'!$A$2:$AB$6,21,FALSE))),'STB Models Tier 3'!AB86&lt;3), 'STB Models Tier 3'!AB86*$AB$2,"")</f>
        <v/>
      </c>
      <c r="AC86" s="14" t="str">
        <f>IF(AND(NOT(ISBLANK('STB Models Tier 3'!AC86)),NOT(ISBLANK(VLOOKUP($G86,'Tier 3 Allowances'!$A$2:$AB$6,22,FALSE))),'STB Models Tier 3'!AC86&lt;3), 'STB Models Tier 3'!AC86*$AC$2,"")</f>
        <v/>
      </c>
      <c r="AD86" s="14" t="str">
        <f>IF(AND(NOT(ISBLANK('STB Models Tier 3'!AD86)),NOT(ISBLANK(VLOOKUP($G86,'Tier 3 Allowances'!$A$2:$AB$6,23,FALSE))),'STB Models Tier 3'!AD86&lt;11), 'STB Models Tier 3'!AD86*$AD$2,"")</f>
        <v/>
      </c>
      <c r="AE86" s="14" t="str">
        <f>IF(AND(NOT(ISBLANK('STB Models Tier 3'!AE86)),NOT(ISBLANK(VLOOKUP($G86,'Tier 3 Allowances'!$A$2:$AB$6,24,FALSE))),'STB Models Tier 3'!AE86&lt;2), 'STB Models Tier 3'!AE86*$AE$2,"")</f>
        <v/>
      </c>
      <c r="AF86" s="14" t="str">
        <f>IF(AND(NOT(ISBLANK('STB Models Tier 3'!AF86)),NOT(ISBLANK(VLOOKUP($G86,'Tier 3 Allowances'!$A$2:$AB$6,25,FALSE))),'STB Models Tier 3'!AF86&lt;2,OR(ISBLANK('STB Models Tier 3'!AE86),'STB Models Tier 3'!AE86=0),OR(ISBLANK('STB Models Tier 3'!$P86),'STB Models Tier 3'!$P86=0)), 'STB Models Tier 3'!AF86*$AF$2,"")</f>
        <v/>
      </c>
      <c r="AG86" s="14" t="str">
        <f>IF(AND(NOT(ISBLANK('STB Models Tier 3'!AG86)),NOT(ISBLANK(VLOOKUP($G86,'Tier 3 Allowances'!$A$2:$AB$6,26,FALSE))),'STB Models Tier 3'!AG86&lt;2), 'STB Models Tier 3'!AG86*$AG$2,"")</f>
        <v/>
      </c>
      <c r="AH86" s="14" t="str">
        <f>IF(AND(NOT(ISBLANK('STB Models Tier 3'!AH86)),NOT(ISBLANK(VLOOKUP($G86,'Tier 3 Allowances'!$A$2:$AB$6,27,FALSE))),'STB Models Tier 3'!AH86&lt;2), 'STB Models Tier 3'!AH86*$AH$2,"")</f>
        <v/>
      </c>
      <c r="AI86" s="14" t="str">
        <f>IF(AND(NOT(ISBLANK('STB Models Tier 3'!AI86)),NOT(ISBLANK(VLOOKUP($G86,'Tier 3 Allowances'!$A$2:$AB$6,28,FALSE))),'STB Models Tier 3'!AI86&lt;2), 'STB Models Tier 3'!AI86*$AI$2,"")</f>
        <v/>
      </c>
      <c r="AJ86" s="56" t="str">
        <f>IF(ISBLANK('STB Models Tier 3'!AJ86),"",'STB Models Tier 3'!AJ86)</f>
        <v/>
      </c>
      <c r="AK86" s="15" t="str">
        <f>IF(ISBLANK('STB Models Tier 3'!AK86),"",'STB Models Tier 3'!AK86)</f>
        <v/>
      </c>
      <c r="AL86" s="15" t="str">
        <f>IF(ISBLANK('STB Models Tier 3'!AL86),"",'STB Models Tier 3'!AL86)</f>
        <v/>
      </c>
      <c r="AM86" s="15" t="str">
        <f>IF(ISBLANK('STB Models Tier 3'!AM86),"",'STB Models Tier 3'!AM86)</f>
        <v/>
      </c>
      <c r="AN86" s="15" t="str">
        <f>IF(ISBLANK('STB Models Tier 3'!AN86),"",'STB Models Tier 3'!AN86)</f>
        <v/>
      </c>
      <c r="AO86" s="15" t="str">
        <f>IF(ISBLANK('STB Models Tier 3'!AO86),"",'STB Models Tier 3'!AO86)</f>
        <v/>
      </c>
      <c r="AP86" s="15" t="str">
        <f>IF(ISBLANK('STB Models Tier 3'!G86),"",IF(ISBLANK('STB Models Tier 3'!H86), 14, 7-(4-$H86)/2))</f>
        <v/>
      </c>
      <c r="AQ86" s="15" t="str">
        <f>IF(ISBLANK('STB Models Tier 3'!G86),"",IF(ISBLANK('STB Models Tier 3'!I86),10,(10-I86)))</f>
        <v/>
      </c>
      <c r="AR86" s="15" t="str">
        <f>IF(ISBLANK('STB Models Tier 3'!G86),"",IF(ISBLANK('STB Models Tier 3'!H86),0,7+(4-H86)/2))</f>
        <v/>
      </c>
      <c r="AS86" s="15" t="str">
        <f>IF(ISBLANK('STB Models Tier 3'!G86),"",'STB Models Tier 3'!I86)</f>
        <v/>
      </c>
      <c r="AT86" s="15" t="str">
        <f>IF(ISBLANK('STB Models Tier 3'!G86),"",(IF(OR(AND(NOT(ISBLANK('STB Models Tier 3'!H86)),ISBLANK('STB Models Tier 3'!AM86)),AND(NOT(ISBLANK('STB Models Tier 3'!I86)),ISBLANK('STB Models Tier 3'!AN86)),ISBLANK('STB Models Tier 3'!AL86)),"Incomplete",0.365*('STB Models Tier 3'!AK86*AP86+'STB Models Tier 3'!AL86*AQ86+'STB Models Tier 3'!AM86*AR86+'STB Models Tier 3'!AN86*AS86))))</f>
        <v/>
      </c>
      <c r="AU86" s="14" t="str">
        <f>IF(ISBLANK('STB Models Tier 3'!G86),"",VLOOKUP(G86,'Tier 3 Allowances'!$A$2:$B$6,2,FALSE)+SUM($J86:$AI86))</f>
        <v/>
      </c>
      <c r="AV86" s="56" t="str">
        <f>IF(ISBLANK('STB Models Tier 3'!G86),"",AU86+'STB Models Tier 3'!AJ86)</f>
        <v/>
      </c>
      <c r="AW86" s="56" t="str">
        <f>IF(ISBLANK('STB Models Tier 3'!AO86),"",IF('STB Models Tier 3'!AO86&gt;'Tier 3 Calculations'!AV86,"No","Yes"))</f>
        <v/>
      </c>
      <c r="AX86" s="79" t="str">
        <f>IF(ISBLANK('STB Models Tier 3'!AT86),"",'STB Models Tier 3'!AT86)</f>
        <v/>
      </c>
    </row>
    <row r="87" spans="1:50" ht="16" x14ac:dyDescent="0.2">
      <c r="A87" s="56" t="str">
        <f>IF(ISBLANK('STB Models Tier 3'!A87),"",'STB Models Tier 3'!A87)</f>
        <v/>
      </c>
      <c r="B87" s="14" t="str">
        <f>IF(ISBLANK('STB Models Tier 3'!B87),"",'STB Models Tier 3'!B87)</f>
        <v/>
      </c>
      <c r="C87" s="14" t="str">
        <f>IF(ISBLANK('STB Models Tier 3'!C87),"",'STB Models Tier 3'!C87)</f>
        <v/>
      </c>
      <c r="D87" s="14" t="str">
        <f>IF(ISBLANK('STB Models Tier 3'!D87),"",'STB Models Tier 3'!D87)</f>
        <v/>
      </c>
      <c r="E87" s="14" t="str">
        <f>IF(ISBLANK('STB Models Tier 3'!E87),"",'STB Models Tier 3'!E87)</f>
        <v/>
      </c>
      <c r="F87" s="14" t="str">
        <f>IF(ISBLANK('STB Models Tier 3'!F87),"",'STB Models Tier 3'!F87)</f>
        <v/>
      </c>
      <c r="G87" s="14" t="str">
        <f>IF(ISBLANK('STB Models Tier 3'!G87),"",'STB Models Tier 3'!G87)</f>
        <v/>
      </c>
      <c r="H87" s="14" t="str">
        <f>IF(ISBLANK('STB Models Tier 3'!H87),"",'STB Models Tier 3'!H87)</f>
        <v/>
      </c>
      <c r="I87" s="14" t="str">
        <f>IF(ISBLANK('STB Models Tier 3'!I87),"",'STB Models Tier 3'!I87)</f>
        <v/>
      </c>
      <c r="J87" s="14" t="str">
        <f>IF(AND(NOT(ISBLANK('STB Models Tier 3'!J87)),NOT(ISBLANK(VLOOKUP($G87,'Tier 3 Allowances'!$A$2:$AB$6,3,FALSE))),'STB Models Tier 3'!J87&lt;2), 'STB Models Tier 3'!J87*$J$2,"")</f>
        <v/>
      </c>
      <c r="K87" s="14" t="str">
        <f>IF(AND(NOT(ISBLANK('STB Models Tier 3'!K87)),NOT(ISBLANK(VLOOKUP($G87,'Tier 3 Allowances'!$A$2:$AB$6,4,FALSE))),'STB Models Tier 3'!K87&lt;3), 'STB Models Tier 3'!K87*$K$2,"")</f>
        <v/>
      </c>
      <c r="L87" s="14" t="str">
        <f>IF(AND(NOT(ISBLANK('STB Models Tier 3'!L87)),NOT(ISBLANK(VLOOKUP($G87,'Tier 3 Allowances'!$A$2:$AB$6,5,FALSE))),'STB Models Tier 3'!L87&lt;2), 'STB Models Tier 3'!L87*$L$2,"")</f>
        <v/>
      </c>
      <c r="M87" s="14" t="str">
        <f>IF(AND(NOT(ISBLANK('STB Models Tier 3'!M87)),NOT(ISBLANK(VLOOKUP($G87,'Tier 3 Allowances'!$A$2:$AB$6,6,FALSE))),'STB Models Tier 3'!M87&lt;3), 'STB Models Tier 3'!M87*$M$2,"")</f>
        <v/>
      </c>
      <c r="N87" s="14" t="str">
        <f>IF(AND(NOT(ISBLANK('STB Models Tier 3'!N87)),OR(ISBLANK('STB Models Tier 3'!O87),'STB Models Tier 3'!O87=0),NOT(ISBLANK(VLOOKUP($G87,'Tier 3 Allowances'!$A$2:$AB$6,7,FALSE))),'STB Models Tier 3'!N87&lt;2), 'STB Models Tier 3'!N87*$N$2,"")</f>
        <v/>
      </c>
      <c r="O87" s="14" t="str">
        <f>IF(AND(NOT(ISBLANK('STB Models Tier 3'!O87)),NOT(ISBLANK(VLOOKUP($G87,'Tier 3 Allowances'!$A$2:$AB$6,8,FALSE))),'STB Models Tier 3'!O87&lt;2), 'STB Models Tier 3'!O87*$O$2,"")</f>
        <v/>
      </c>
      <c r="P87" s="14" t="str">
        <f>IF(AND(NOT(ISBLANK('STB Models Tier 3'!P87)),NOT(ISBLANK(VLOOKUP($G87,'Tier 3 Allowances'!$A$2:$AB$6,9,FALSE))),'STB Models Tier 3'!P87&lt;7), 'STB Models Tier 3'!P87*$P$2,"")</f>
        <v/>
      </c>
      <c r="Q87" s="14" t="str">
        <f>IF(AND(NOT(ISBLANK('STB Models Tier 3'!Q87)),OR(ISBLANK('STB Models Tier 3'!T87),'STB Models Tier 3'!T87=0),NOT(ISBLANK(VLOOKUP($G87,'Tier 3 Allowances'!$A$2:$AB$6,10,FALSE))),'STB Models Tier 3'!Q87&lt;2), 'STB Models Tier 3'!Q87*$Q$2,"")</f>
        <v/>
      </c>
      <c r="R87" s="14" t="str">
        <f>IF(AND(NOT(ISBLANK('STB Models Tier 3'!R87)),NOT(ISBLANK(VLOOKUP($G87,'Tier 3 Allowances'!$A$2:$AB$6,11,FALSE))),'STB Models Tier 3'!R87&lt;2), 'STB Models Tier 3'!R87*$R$2,"")</f>
        <v/>
      </c>
      <c r="S87" s="14" t="str">
        <f>IF(AND(NOT(ISBLANK('STB Models Tier 3'!S87)),OR(ISBLANK('STB Models Tier 3'!T87),'STB Models Tier 3'!T87=0),NOT(ISBLANK(VLOOKUP($G87,'Tier 3 Allowances'!$A$2:$AB$6,12,FALSE))),'STB Models Tier 3'!S87&lt;2), 'STB Models Tier 3'!S87*$S$2,"")</f>
        <v/>
      </c>
      <c r="T87" s="14" t="str">
        <f>IF(AND(NOT(ISBLANK('STB Models Tier 3'!T87)),NOT(ISBLANK(VLOOKUP($G87,'Tier 3 Allowances'!$A$2:$AB$6,13,FALSE))),'STB Models Tier 3'!T87&lt;2), 'STB Models Tier 3'!T87*$T$2,"")</f>
        <v/>
      </c>
      <c r="U87" s="14" t="str">
        <f>IF(AND(NOT(ISBLANK('STB Models Tier 3'!U87)),NOT(ISBLANK(VLOOKUP($G87,'Tier 3 Allowances'!$A$2:$AB$6,14,FALSE))),'STB Models Tier 3'!U87&lt;2), 'STB Models Tier 3'!U87*$U$2,"")</f>
        <v/>
      </c>
      <c r="V87" s="14" t="str">
        <f>IF(AND(NOT(ISBLANK('STB Models Tier 3'!V87)),NOT(ISBLANK(VLOOKUP($G87,'Tier 3 Allowances'!$A$2:$AB$6,15,FALSE))),'STB Models Tier 3'!V87&lt;3), 'STB Models Tier 3'!V87*$V$2,"")</f>
        <v/>
      </c>
      <c r="W87" s="14" t="str">
        <f>IF(AND(NOT(ISBLANK('STB Models Tier 3'!W87)),NOT(ISBLANK(VLOOKUP($G87,'Tier 3 Allowances'!$A$2:$AB$6,16,FALSE))),'STB Models Tier 3'!W87&lt;2), 'STB Models Tier 3'!W87*$W$2,"")</f>
        <v/>
      </c>
      <c r="X87" s="14" t="str">
        <f>IF(AND(NOT(ISBLANK('STB Models Tier 3'!X87)),NOT(ISBLANK(VLOOKUP($G87,'Tier 3 Allowances'!$A$2:$AB$6,17,FALSE))),'STB Models Tier 3'!X87&lt;6), 'STB Models Tier 3'!X87*$X$2,"")</f>
        <v/>
      </c>
      <c r="Y87" s="14" t="str">
        <f>IF(AND(NOT(ISBLANK('STB Models Tier 3'!Y87)),NOT(ISBLANK(VLOOKUP($G87,'Tier 3 Allowances'!$A$2:$AB$6,18,FALSE))),'STB Models Tier 3'!Y87&lt;3), 'STB Models Tier 3'!Y87*$Y$2,"")</f>
        <v/>
      </c>
      <c r="Z87" s="14" t="str">
        <f>IF(AND(NOT(ISBLANK('STB Models Tier 3'!Z87)),NOT(ISBLANK(VLOOKUP($G87,'Tier 3 Allowances'!$A$2:$AB$6,19,FALSE))),'STB Models Tier 3'!Z87&lt;3), 'STB Models Tier 3'!Z87*$Z$2,"")</f>
        <v/>
      </c>
      <c r="AA87" s="14" t="str">
        <f>IF(AND(NOT(ISBLANK('STB Models Tier 3'!AA87)),NOT(ISBLANK(VLOOKUP($G87,'Tier 3 Allowances'!$A$2:$AB$6,20,FALSE))),'STB Models Tier 3'!AA87&lt;11), 'STB Models Tier 3'!AA87*$AA$2,"")</f>
        <v/>
      </c>
      <c r="AB87" s="14" t="str">
        <f>IF(AND(NOT(ISBLANK('STB Models Tier 3'!AB87)),NOT(ISBLANK(VLOOKUP($G87,'Tier 3 Allowances'!$A$2:$AB$6,21,FALSE))),'STB Models Tier 3'!AB87&lt;3), 'STB Models Tier 3'!AB87*$AB$2,"")</f>
        <v/>
      </c>
      <c r="AC87" s="14" t="str">
        <f>IF(AND(NOT(ISBLANK('STB Models Tier 3'!AC87)),NOT(ISBLANK(VLOOKUP($G87,'Tier 3 Allowances'!$A$2:$AB$6,22,FALSE))),'STB Models Tier 3'!AC87&lt;3), 'STB Models Tier 3'!AC87*$AC$2,"")</f>
        <v/>
      </c>
      <c r="AD87" s="14" t="str">
        <f>IF(AND(NOT(ISBLANK('STB Models Tier 3'!AD87)),NOT(ISBLANK(VLOOKUP($G87,'Tier 3 Allowances'!$A$2:$AB$6,23,FALSE))),'STB Models Tier 3'!AD87&lt;11), 'STB Models Tier 3'!AD87*$AD$2,"")</f>
        <v/>
      </c>
      <c r="AE87" s="14" t="str">
        <f>IF(AND(NOT(ISBLANK('STB Models Tier 3'!AE87)),NOT(ISBLANK(VLOOKUP($G87,'Tier 3 Allowances'!$A$2:$AB$6,24,FALSE))),'STB Models Tier 3'!AE87&lt;2), 'STB Models Tier 3'!AE87*$AE$2,"")</f>
        <v/>
      </c>
      <c r="AF87" s="14" t="str">
        <f>IF(AND(NOT(ISBLANK('STB Models Tier 3'!AF87)),NOT(ISBLANK(VLOOKUP($G87,'Tier 3 Allowances'!$A$2:$AB$6,25,FALSE))),'STB Models Tier 3'!AF87&lt;2,OR(ISBLANK('STB Models Tier 3'!AE87),'STB Models Tier 3'!AE87=0),OR(ISBLANK('STB Models Tier 3'!$P87),'STB Models Tier 3'!$P87=0)), 'STB Models Tier 3'!AF87*$AF$2,"")</f>
        <v/>
      </c>
      <c r="AG87" s="14" t="str">
        <f>IF(AND(NOT(ISBLANK('STB Models Tier 3'!AG87)),NOT(ISBLANK(VLOOKUP($G87,'Tier 3 Allowances'!$A$2:$AB$6,26,FALSE))),'STB Models Tier 3'!AG87&lt;2), 'STB Models Tier 3'!AG87*$AG$2,"")</f>
        <v/>
      </c>
      <c r="AH87" s="14" t="str">
        <f>IF(AND(NOT(ISBLANK('STB Models Tier 3'!AH87)),NOT(ISBLANK(VLOOKUP($G87,'Tier 3 Allowances'!$A$2:$AB$6,27,FALSE))),'STB Models Tier 3'!AH87&lt;2), 'STB Models Tier 3'!AH87*$AH$2,"")</f>
        <v/>
      </c>
      <c r="AI87" s="14" t="str">
        <f>IF(AND(NOT(ISBLANK('STB Models Tier 3'!AI87)),NOT(ISBLANK(VLOOKUP($G87,'Tier 3 Allowances'!$A$2:$AB$6,28,FALSE))),'STB Models Tier 3'!AI87&lt;2), 'STB Models Tier 3'!AI87*$AI$2,"")</f>
        <v/>
      </c>
      <c r="AJ87" s="56" t="str">
        <f>IF(ISBLANK('STB Models Tier 3'!AJ87),"",'STB Models Tier 3'!AJ87)</f>
        <v/>
      </c>
      <c r="AK87" s="15" t="str">
        <f>IF(ISBLANK('STB Models Tier 3'!AK87),"",'STB Models Tier 3'!AK87)</f>
        <v/>
      </c>
      <c r="AL87" s="15" t="str">
        <f>IF(ISBLANK('STB Models Tier 3'!AL87),"",'STB Models Tier 3'!AL87)</f>
        <v/>
      </c>
      <c r="AM87" s="15" t="str">
        <f>IF(ISBLANK('STB Models Tier 3'!AM87),"",'STB Models Tier 3'!AM87)</f>
        <v/>
      </c>
      <c r="AN87" s="15" t="str">
        <f>IF(ISBLANK('STB Models Tier 3'!AN87),"",'STB Models Tier 3'!AN87)</f>
        <v/>
      </c>
      <c r="AO87" s="15" t="str">
        <f>IF(ISBLANK('STB Models Tier 3'!AO87),"",'STB Models Tier 3'!AO87)</f>
        <v/>
      </c>
      <c r="AP87" s="15" t="str">
        <f>IF(ISBLANK('STB Models Tier 3'!G87),"",IF(ISBLANK('STB Models Tier 3'!H87), 14, 7-(4-$H87)/2))</f>
        <v/>
      </c>
      <c r="AQ87" s="15" t="str">
        <f>IF(ISBLANK('STB Models Tier 3'!G87),"",IF(ISBLANK('STB Models Tier 3'!I87),10,(10-I87)))</f>
        <v/>
      </c>
      <c r="AR87" s="15" t="str">
        <f>IF(ISBLANK('STB Models Tier 3'!G87),"",IF(ISBLANK('STB Models Tier 3'!H87),0,7+(4-H87)/2))</f>
        <v/>
      </c>
      <c r="AS87" s="15" t="str">
        <f>IF(ISBLANK('STB Models Tier 3'!G87),"",'STB Models Tier 3'!I87)</f>
        <v/>
      </c>
      <c r="AT87" s="15" t="str">
        <f>IF(ISBLANK('STB Models Tier 3'!G87),"",(IF(OR(AND(NOT(ISBLANK('STB Models Tier 3'!H87)),ISBLANK('STB Models Tier 3'!AM87)),AND(NOT(ISBLANK('STB Models Tier 3'!I87)),ISBLANK('STB Models Tier 3'!AN87)),ISBLANK('STB Models Tier 3'!AL87)),"Incomplete",0.365*('STB Models Tier 3'!AK87*AP87+'STB Models Tier 3'!AL87*AQ87+'STB Models Tier 3'!AM87*AR87+'STB Models Tier 3'!AN87*AS87))))</f>
        <v/>
      </c>
      <c r="AU87" s="14" t="str">
        <f>IF(ISBLANK('STB Models Tier 3'!G87),"",VLOOKUP(G87,'Tier 3 Allowances'!$A$2:$B$6,2,FALSE)+SUM($J87:$AI87))</f>
        <v/>
      </c>
      <c r="AV87" s="56" t="str">
        <f>IF(ISBLANK('STB Models Tier 3'!G87),"",AU87+'STB Models Tier 3'!AJ87)</f>
        <v/>
      </c>
      <c r="AW87" s="56" t="str">
        <f>IF(ISBLANK('STB Models Tier 3'!AO87),"",IF('STB Models Tier 3'!AO87&gt;'Tier 3 Calculations'!AV87,"No","Yes"))</f>
        <v/>
      </c>
      <c r="AX87" s="79" t="str">
        <f>IF(ISBLANK('STB Models Tier 3'!AT87),"",'STB Models Tier 3'!AT87)</f>
        <v/>
      </c>
    </row>
    <row r="88" spans="1:50" ht="16" x14ac:dyDescent="0.2">
      <c r="A88" s="56" t="str">
        <f>IF(ISBLANK('STB Models Tier 3'!A88),"",'STB Models Tier 3'!A88)</f>
        <v/>
      </c>
      <c r="B88" s="14" t="str">
        <f>IF(ISBLANK('STB Models Tier 3'!B88),"",'STB Models Tier 3'!B88)</f>
        <v/>
      </c>
      <c r="C88" s="14" t="str">
        <f>IF(ISBLANK('STB Models Tier 3'!C88),"",'STB Models Tier 3'!C88)</f>
        <v/>
      </c>
      <c r="D88" s="14" t="str">
        <f>IF(ISBLANK('STB Models Tier 3'!D88),"",'STB Models Tier 3'!D88)</f>
        <v/>
      </c>
      <c r="E88" s="14" t="str">
        <f>IF(ISBLANK('STB Models Tier 3'!E88),"",'STB Models Tier 3'!E88)</f>
        <v/>
      </c>
      <c r="F88" s="14" t="str">
        <f>IF(ISBLANK('STB Models Tier 3'!F88),"",'STB Models Tier 3'!F88)</f>
        <v/>
      </c>
      <c r="G88" s="14" t="str">
        <f>IF(ISBLANK('STB Models Tier 3'!G88),"",'STB Models Tier 3'!G88)</f>
        <v/>
      </c>
      <c r="H88" s="14" t="str">
        <f>IF(ISBLANK('STB Models Tier 3'!H88),"",'STB Models Tier 3'!H88)</f>
        <v/>
      </c>
      <c r="I88" s="14" t="str">
        <f>IF(ISBLANK('STB Models Tier 3'!I88),"",'STB Models Tier 3'!I88)</f>
        <v/>
      </c>
      <c r="J88" s="14" t="str">
        <f>IF(AND(NOT(ISBLANK('STB Models Tier 3'!J88)),NOT(ISBLANK(VLOOKUP($G88,'Tier 3 Allowances'!$A$2:$AB$6,3,FALSE))),'STB Models Tier 3'!J88&lt;2), 'STB Models Tier 3'!J88*$J$2,"")</f>
        <v/>
      </c>
      <c r="K88" s="14" t="str">
        <f>IF(AND(NOT(ISBLANK('STB Models Tier 3'!K88)),NOT(ISBLANK(VLOOKUP($G88,'Tier 3 Allowances'!$A$2:$AB$6,4,FALSE))),'STB Models Tier 3'!K88&lt;3), 'STB Models Tier 3'!K88*$K$2,"")</f>
        <v/>
      </c>
      <c r="L88" s="14" t="str">
        <f>IF(AND(NOT(ISBLANK('STB Models Tier 3'!L88)),NOT(ISBLANK(VLOOKUP($G88,'Tier 3 Allowances'!$A$2:$AB$6,5,FALSE))),'STB Models Tier 3'!L88&lt;2), 'STB Models Tier 3'!L88*$L$2,"")</f>
        <v/>
      </c>
      <c r="M88" s="14" t="str">
        <f>IF(AND(NOT(ISBLANK('STB Models Tier 3'!M88)),NOT(ISBLANK(VLOOKUP($G88,'Tier 3 Allowances'!$A$2:$AB$6,6,FALSE))),'STB Models Tier 3'!M88&lt;3), 'STB Models Tier 3'!M88*$M$2,"")</f>
        <v/>
      </c>
      <c r="N88" s="14" t="str">
        <f>IF(AND(NOT(ISBLANK('STB Models Tier 3'!N88)),OR(ISBLANK('STB Models Tier 3'!O88),'STB Models Tier 3'!O88=0),NOT(ISBLANK(VLOOKUP($G88,'Tier 3 Allowances'!$A$2:$AB$6,7,FALSE))),'STB Models Tier 3'!N88&lt;2), 'STB Models Tier 3'!N88*$N$2,"")</f>
        <v/>
      </c>
      <c r="O88" s="14" t="str">
        <f>IF(AND(NOT(ISBLANK('STB Models Tier 3'!O88)),NOT(ISBLANK(VLOOKUP($G88,'Tier 3 Allowances'!$A$2:$AB$6,8,FALSE))),'STB Models Tier 3'!O88&lt;2), 'STB Models Tier 3'!O88*$O$2,"")</f>
        <v/>
      </c>
      <c r="P88" s="14" t="str">
        <f>IF(AND(NOT(ISBLANK('STB Models Tier 3'!P88)),NOT(ISBLANK(VLOOKUP($G88,'Tier 3 Allowances'!$A$2:$AB$6,9,FALSE))),'STB Models Tier 3'!P88&lt;7), 'STB Models Tier 3'!P88*$P$2,"")</f>
        <v/>
      </c>
      <c r="Q88" s="14" t="str">
        <f>IF(AND(NOT(ISBLANK('STB Models Tier 3'!Q88)),OR(ISBLANK('STB Models Tier 3'!T88),'STB Models Tier 3'!T88=0),NOT(ISBLANK(VLOOKUP($G88,'Tier 3 Allowances'!$A$2:$AB$6,10,FALSE))),'STB Models Tier 3'!Q88&lt;2), 'STB Models Tier 3'!Q88*$Q$2,"")</f>
        <v/>
      </c>
      <c r="R88" s="14" t="str">
        <f>IF(AND(NOT(ISBLANK('STB Models Tier 3'!R88)),NOT(ISBLANK(VLOOKUP($G88,'Tier 3 Allowances'!$A$2:$AB$6,11,FALSE))),'STB Models Tier 3'!R88&lt;2), 'STB Models Tier 3'!R88*$R$2,"")</f>
        <v/>
      </c>
      <c r="S88" s="14" t="str">
        <f>IF(AND(NOT(ISBLANK('STB Models Tier 3'!S88)),OR(ISBLANK('STB Models Tier 3'!T88),'STB Models Tier 3'!T88=0),NOT(ISBLANK(VLOOKUP($G88,'Tier 3 Allowances'!$A$2:$AB$6,12,FALSE))),'STB Models Tier 3'!S88&lt;2), 'STB Models Tier 3'!S88*$S$2,"")</f>
        <v/>
      </c>
      <c r="T88" s="14" t="str">
        <f>IF(AND(NOT(ISBLANK('STB Models Tier 3'!T88)),NOT(ISBLANK(VLOOKUP($G88,'Tier 3 Allowances'!$A$2:$AB$6,13,FALSE))),'STB Models Tier 3'!T88&lt;2), 'STB Models Tier 3'!T88*$T$2,"")</f>
        <v/>
      </c>
      <c r="U88" s="14" t="str">
        <f>IF(AND(NOT(ISBLANK('STB Models Tier 3'!U88)),NOT(ISBLANK(VLOOKUP($G88,'Tier 3 Allowances'!$A$2:$AB$6,14,FALSE))),'STB Models Tier 3'!U88&lt;2), 'STB Models Tier 3'!U88*$U$2,"")</f>
        <v/>
      </c>
      <c r="V88" s="14" t="str">
        <f>IF(AND(NOT(ISBLANK('STB Models Tier 3'!V88)),NOT(ISBLANK(VLOOKUP($G88,'Tier 3 Allowances'!$A$2:$AB$6,15,FALSE))),'STB Models Tier 3'!V88&lt;3), 'STB Models Tier 3'!V88*$V$2,"")</f>
        <v/>
      </c>
      <c r="W88" s="14" t="str">
        <f>IF(AND(NOT(ISBLANK('STB Models Tier 3'!W88)),NOT(ISBLANK(VLOOKUP($G88,'Tier 3 Allowances'!$A$2:$AB$6,16,FALSE))),'STB Models Tier 3'!W88&lt;2), 'STB Models Tier 3'!W88*$W$2,"")</f>
        <v/>
      </c>
      <c r="X88" s="14" t="str">
        <f>IF(AND(NOT(ISBLANK('STB Models Tier 3'!X88)),NOT(ISBLANK(VLOOKUP($G88,'Tier 3 Allowances'!$A$2:$AB$6,17,FALSE))),'STB Models Tier 3'!X88&lt;6), 'STB Models Tier 3'!X88*$X$2,"")</f>
        <v/>
      </c>
      <c r="Y88" s="14" t="str">
        <f>IF(AND(NOT(ISBLANK('STB Models Tier 3'!Y88)),NOT(ISBLANK(VLOOKUP($G88,'Tier 3 Allowances'!$A$2:$AB$6,18,FALSE))),'STB Models Tier 3'!Y88&lt;3), 'STB Models Tier 3'!Y88*$Y$2,"")</f>
        <v/>
      </c>
      <c r="Z88" s="14" t="str">
        <f>IF(AND(NOT(ISBLANK('STB Models Tier 3'!Z88)),NOT(ISBLANK(VLOOKUP($G88,'Tier 3 Allowances'!$A$2:$AB$6,19,FALSE))),'STB Models Tier 3'!Z88&lt;3), 'STB Models Tier 3'!Z88*$Z$2,"")</f>
        <v/>
      </c>
      <c r="AA88" s="14" t="str">
        <f>IF(AND(NOT(ISBLANK('STB Models Tier 3'!AA88)),NOT(ISBLANK(VLOOKUP($G88,'Tier 3 Allowances'!$A$2:$AB$6,20,FALSE))),'STB Models Tier 3'!AA88&lt;11), 'STB Models Tier 3'!AA88*$AA$2,"")</f>
        <v/>
      </c>
      <c r="AB88" s="14" t="str">
        <f>IF(AND(NOT(ISBLANK('STB Models Tier 3'!AB88)),NOT(ISBLANK(VLOOKUP($G88,'Tier 3 Allowances'!$A$2:$AB$6,21,FALSE))),'STB Models Tier 3'!AB88&lt;3), 'STB Models Tier 3'!AB88*$AB$2,"")</f>
        <v/>
      </c>
      <c r="AC88" s="14" t="str">
        <f>IF(AND(NOT(ISBLANK('STB Models Tier 3'!AC88)),NOT(ISBLANK(VLOOKUP($G88,'Tier 3 Allowances'!$A$2:$AB$6,22,FALSE))),'STB Models Tier 3'!AC88&lt;3), 'STB Models Tier 3'!AC88*$AC$2,"")</f>
        <v/>
      </c>
      <c r="AD88" s="14" t="str">
        <f>IF(AND(NOT(ISBLANK('STB Models Tier 3'!AD88)),NOT(ISBLANK(VLOOKUP($G88,'Tier 3 Allowances'!$A$2:$AB$6,23,FALSE))),'STB Models Tier 3'!AD88&lt;11), 'STB Models Tier 3'!AD88*$AD$2,"")</f>
        <v/>
      </c>
      <c r="AE88" s="14" t="str">
        <f>IF(AND(NOT(ISBLANK('STB Models Tier 3'!AE88)),NOT(ISBLANK(VLOOKUP($G88,'Tier 3 Allowances'!$A$2:$AB$6,24,FALSE))),'STB Models Tier 3'!AE88&lt;2), 'STB Models Tier 3'!AE88*$AE$2,"")</f>
        <v/>
      </c>
      <c r="AF88" s="14" t="str">
        <f>IF(AND(NOT(ISBLANK('STB Models Tier 3'!AF88)),NOT(ISBLANK(VLOOKUP($G88,'Tier 3 Allowances'!$A$2:$AB$6,25,FALSE))),'STB Models Tier 3'!AF88&lt;2,OR(ISBLANK('STB Models Tier 3'!AE88),'STB Models Tier 3'!AE88=0),OR(ISBLANK('STB Models Tier 3'!$P88),'STB Models Tier 3'!$P88=0)), 'STB Models Tier 3'!AF88*$AF$2,"")</f>
        <v/>
      </c>
      <c r="AG88" s="14" t="str">
        <f>IF(AND(NOT(ISBLANK('STB Models Tier 3'!AG88)),NOT(ISBLANK(VLOOKUP($G88,'Tier 3 Allowances'!$A$2:$AB$6,26,FALSE))),'STB Models Tier 3'!AG88&lt;2), 'STB Models Tier 3'!AG88*$AG$2,"")</f>
        <v/>
      </c>
      <c r="AH88" s="14" t="str">
        <f>IF(AND(NOT(ISBLANK('STB Models Tier 3'!AH88)),NOT(ISBLANK(VLOOKUP($G88,'Tier 3 Allowances'!$A$2:$AB$6,27,FALSE))),'STB Models Tier 3'!AH88&lt;2), 'STB Models Tier 3'!AH88*$AH$2,"")</f>
        <v/>
      </c>
      <c r="AI88" s="14" t="str">
        <f>IF(AND(NOT(ISBLANK('STB Models Tier 3'!AI88)),NOT(ISBLANK(VLOOKUP($G88,'Tier 3 Allowances'!$A$2:$AB$6,28,FALSE))),'STB Models Tier 3'!AI88&lt;2), 'STB Models Tier 3'!AI88*$AI$2,"")</f>
        <v/>
      </c>
      <c r="AJ88" s="56" t="str">
        <f>IF(ISBLANK('STB Models Tier 3'!AJ88),"",'STB Models Tier 3'!AJ88)</f>
        <v/>
      </c>
      <c r="AK88" s="15" t="str">
        <f>IF(ISBLANK('STB Models Tier 3'!AK88),"",'STB Models Tier 3'!AK88)</f>
        <v/>
      </c>
      <c r="AL88" s="15" t="str">
        <f>IF(ISBLANK('STB Models Tier 3'!AL88),"",'STB Models Tier 3'!AL88)</f>
        <v/>
      </c>
      <c r="AM88" s="15" t="str">
        <f>IF(ISBLANK('STB Models Tier 3'!AM88),"",'STB Models Tier 3'!AM88)</f>
        <v/>
      </c>
      <c r="AN88" s="15" t="str">
        <f>IF(ISBLANK('STB Models Tier 3'!AN88),"",'STB Models Tier 3'!AN88)</f>
        <v/>
      </c>
      <c r="AO88" s="15" t="str">
        <f>IF(ISBLANK('STB Models Tier 3'!AO88),"",'STB Models Tier 3'!AO88)</f>
        <v/>
      </c>
      <c r="AP88" s="15" t="str">
        <f>IF(ISBLANK('STB Models Tier 3'!G88),"",IF(ISBLANK('STB Models Tier 3'!H88), 14, 7-(4-$H88)/2))</f>
        <v/>
      </c>
      <c r="AQ88" s="15" t="str">
        <f>IF(ISBLANK('STB Models Tier 3'!G88),"",IF(ISBLANK('STB Models Tier 3'!I88),10,(10-I88)))</f>
        <v/>
      </c>
      <c r="AR88" s="15" t="str">
        <f>IF(ISBLANK('STB Models Tier 3'!G88),"",IF(ISBLANK('STB Models Tier 3'!H88),0,7+(4-H88)/2))</f>
        <v/>
      </c>
      <c r="AS88" s="15" t="str">
        <f>IF(ISBLANK('STB Models Tier 3'!G88),"",'STB Models Tier 3'!I88)</f>
        <v/>
      </c>
      <c r="AT88" s="15" t="str">
        <f>IF(ISBLANK('STB Models Tier 3'!G88),"",(IF(OR(AND(NOT(ISBLANK('STB Models Tier 3'!H88)),ISBLANK('STB Models Tier 3'!AM88)),AND(NOT(ISBLANK('STB Models Tier 3'!I88)),ISBLANK('STB Models Tier 3'!AN88)),ISBLANK('STB Models Tier 3'!AL88)),"Incomplete",0.365*('STB Models Tier 3'!AK88*AP88+'STB Models Tier 3'!AL88*AQ88+'STB Models Tier 3'!AM88*AR88+'STB Models Tier 3'!AN88*AS88))))</f>
        <v/>
      </c>
      <c r="AU88" s="14" t="str">
        <f>IF(ISBLANK('STB Models Tier 3'!G88),"",VLOOKUP(G88,'Tier 3 Allowances'!$A$2:$B$6,2,FALSE)+SUM($J88:$AI88))</f>
        <v/>
      </c>
      <c r="AV88" s="56" t="str">
        <f>IF(ISBLANK('STB Models Tier 3'!G88),"",AU88+'STB Models Tier 3'!AJ88)</f>
        <v/>
      </c>
      <c r="AW88" s="56" t="str">
        <f>IF(ISBLANK('STB Models Tier 3'!AO88),"",IF('STB Models Tier 3'!AO88&gt;'Tier 3 Calculations'!AV88,"No","Yes"))</f>
        <v/>
      </c>
      <c r="AX88" s="79" t="str">
        <f>IF(ISBLANK('STB Models Tier 3'!AT88),"",'STB Models Tier 3'!AT88)</f>
        <v/>
      </c>
    </row>
    <row r="89" spans="1:50" ht="16" x14ac:dyDescent="0.2">
      <c r="A89" s="56" t="str">
        <f>IF(ISBLANK('STB Models Tier 3'!A89),"",'STB Models Tier 3'!A89)</f>
        <v/>
      </c>
      <c r="B89" s="14" t="str">
        <f>IF(ISBLANK('STB Models Tier 3'!B89),"",'STB Models Tier 3'!B89)</f>
        <v/>
      </c>
      <c r="C89" s="14" t="str">
        <f>IF(ISBLANK('STB Models Tier 3'!C89),"",'STB Models Tier 3'!C89)</f>
        <v/>
      </c>
      <c r="D89" s="14" t="str">
        <f>IF(ISBLANK('STB Models Tier 3'!D89),"",'STB Models Tier 3'!D89)</f>
        <v/>
      </c>
      <c r="E89" s="14" t="str">
        <f>IF(ISBLANK('STB Models Tier 3'!E89),"",'STB Models Tier 3'!E89)</f>
        <v/>
      </c>
      <c r="F89" s="14" t="str">
        <f>IF(ISBLANK('STB Models Tier 3'!F89),"",'STB Models Tier 3'!F89)</f>
        <v/>
      </c>
      <c r="G89" s="14" t="str">
        <f>IF(ISBLANK('STB Models Tier 3'!G89),"",'STB Models Tier 3'!G89)</f>
        <v/>
      </c>
      <c r="H89" s="14" t="str">
        <f>IF(ISBLANK('STB Models Tier 3'!H89),"",'STB Models Tier 3'!H89)</f>
        <v/>
      </c>
      <c r="I89" s="14" t="str">
        <f>IF(ISBLANK('STB Models Tier 3'!I89),"",'STB Models Tier 3'!I89)</f>
        <v/>
      </c>
      <c r="J89" s="14" t="str">
        <f>IF(AND(NOT(ISBLANK('STB Models Tier 3'!J89)),NOT(ISBLANK(VLOOKUP($G89,'Tier 3 Allowances'!$A$2:$AB$6,3,FALSE))),'STB Models Tier 3'!J89&lt;2), 'STB Models Tier 3'!J89*$J$2,"")</f>
        <v/>
      </c>
      <c r="K89" s="14" t="str">
        <f>IF(AND(NOT(ISBLANK('STB Models Tier 3'!K89)),NOT(ISBLANK(VLOOKUP($G89,'Tier 3 Allowances'!$A$2:$AB$6,4,FALSE))),'STB Models Tier 3'!K89&lt;3), 'STB Models Tier 3'!K89*$K$2,"")</f>
        <v/>
      </c>
      <c r="L89" s="14" t="str">
        <f>IF(AND(NOT(ISBLANK('STB Models Tier 3'!L89)),NOT(ISBLANK(VLOOKUP($G89,'Tier 3 Allowances'!$A$2:$AB$6,5,FALSE))),'STB Models Tier 3'!L89&lt;2), 'STB Models Tier 3'!L89*$L$2,"")</f>
        <v/>
      </c>
      <c r="M89" s="14" t="str">
        <f>IF(AND(NOT(ISBLANK('STB Models Tier 3'!M89)),NOT(ISBLANK(VLOOKUP($G89,'Tier 3 Allowances'!$A$2:$AB$6,6,FALSE))),'STB Models Tier 3'!M89&lt;3), 'STB Models Tier 3'!M89*$M$2,"")</f>
        <v/>
      </c>
      <c r="N89" s="14" t="str">
        <f>IF(AND(NOT(ISBLANK('STB Models Tier 3'!N89)),OR(ISBLANK('STB Models Tier 3'!O89),'STB Models Tier 3'!O89=0),NOT(ISBLANK(VLOOKUP($G89,'Tier 3 Allowances'!$A$2:$AB$6,7,FALSE))),'STB Models Tier 3'!N89&lt;2), 'STB Models Tier 3'!N89*$N$2,"")</f>
        <v/>
      </c>
      <c r="O89" s="14" t="str">
        <f>IF(AND(NOT(ISBLANK('STB Models Tier 3'!O89)),NOT(ISBLANK(VLOOKUP($G89,'Tier 3 Allowances'!$A$2:$AB$6,8,FALSE))),'STB Models Tier 3'!O89&lt;2), 'STB Models Tier 3'!O89*$O$2,"")</f>
        <v/>
      </c>
      <c r="P89" s="14" t="str">
        <f>IF(AND(NOT(ISBLANK('STB Models Tier 3'!P89)),NOT(ISBLANK(VLOOKUP($G89,'Tier 3 Allowances'!$A$2:$AB$6,9,FALSE))),'STB Models Tier 3'!P89&lt;7), 'STB Models Tier 3'!P89*$P$2,"")</f>
        <v/>
      </c>
      <c r="Q89" s="14" t="str">
        <f>IF(AND(NOT(ISBLANK('STB Models Tier 3'!Q89)),OR(ISBLANK('STB Models Tier 3'!T89),'STB Models Tier 3'!T89=0),NOT(ISBLANK(VLOOKUP($G89,'Tier 3 Allowances'!$A$2:$AB$6,10,FALSE))),'STB Models Tier 3'!Q89&lt;2), 'STB Models Tier 3'!Q89*$Q$2,"")</f>
        <v/>
      </c>
      <c r="R89" s="14" t="str">
        <f>IF(AND(NOT(ISBLANK('STB Models Tier 3'!R89)),NOT(ISBLANK(VLOOKUP($G89,'Tier 3 Allowances'!$A$2:$AB$6,11,FALSE))),'STB Models Tier 3'!R89&lt;2), 'STB Models Tier 3'!R89*$R$2,"")</f>
        <v/>
      </c>
      <c r="S89" s="14" t="str">
        <f>IF(AND(NOT(ISBLANK('STB Models Tier 3'!S89)),OR(ISBLANK('STB Models Tier 3'!T89),'STB Models Tier 3'!T89=0),NOT(ISBLANK(VLOOKUP($G89,'Tier 3 Allowances'!$A$2:$AB$6,12,FALSE))),'STB Models Tier 3'!S89&lt;2), 'STB Models Tier 3'!S89*$S$2,"")</f>
        <v/>
      </c>
      <c r="T89" s="14" t="str">
        <f>IF(AND(NOT(ISBLANK('STB Models Tier 3'!T89)),NOT(ISBLANK(VLOOKUP($G89,'Tier 3 Allowances'!$A$2:$AB$6,13,FALSE))),'STB Models Tier 3'!T89&lt;2), 'STB Models Tier 3'!T89*$T$2,"")</f>
        <v/>
      </c>
      <c r="U89" s="14" t="str">
        <f>IF(AND(NOT(ISBLANK('STB Models Tier 3'!U89)),NOT(ISBLANK(VLOOKUP($G89,'Tier 3 Allowances'!$A$2:$AB$6,14,FALSE))),'STB Models Tier 3'!U89&lt;2), 'STB Models Tier 3'!U89*$U$2,"")</f>
        <v/>
      </c>
      <c r="V89" s="14" t="str">
        <f>IF(AND(NOT(ISBLANK('STB Models Tier 3'!V89)),NOT(ISBLANK(VLOOKUP($G89,'Tier 3 Allowances'!$A$2:$AB$6,15,FALSE))),'STB Models Tier 3'!V89&lt;3), 'STB Models Tier 3'!V89*$V$2,"")</f>
        <v/>
      </c>
      <c r="W89" s="14" t="str">
        <f>IF(AND(NOT(ISBLANK('STB Models Tier 3'!W89)),NOT(ISBLANK(VLOOKUP($G89,'Tier 3 Allowances'!$A$2:$AB$6,16,FALSE))),'STB Models Tier 3'!W89&lt;2), 'STB Models Tier 3'!W89*$W$2,"")</f>
        <v/>
      </c>
      <c r="X89" s="14" t="str">
        <f>IF(AND(NOT(ISBLANK('STB Models Tier 3'!X89)),NOT(ISBLANK(VLOOKUP($G89,'Tier 3 Allowances'!$A$2:$AB$6,17,FALSE))),'STB Models Tier 3'!X89&lt;6), 'STB Models Tier 3'!X89*$X$2,"")</f>
        <v/>
      </c>
      <c r="Y89" s="14" t="str">
        <f>IF(AND(NOT(ISBLANK('STB Models Tier 3'!Y89)),NOT(ISBLANK(VLOOKUP($G89,'Tier 3 Allowances'!$A$2:$AB$6,18,FALSE))),'STB Models Tier 3'!Y89&lt;3), 'STB Models Tier 3'!Y89*$Y$2,"")</f>
        <v/>
      </c>
      <c r="Z89" s="14" t="str">
        <f>IF(AND(NOT(ISBLANK('STB Models Tier 3'!Z89)),NOT(ISBLANK(VLOOKUP($G89,'Tier 3 Allowances'!$A$2:$AB$6,19,FALSE))),'STB Models Tier 3'!Z89&lt;3), 'STB Models Tier 3'!Z89*$Z$2,"")</f>
        <v/>
      </c>
      <c r="AA89" s="14" t="str">
        <f>IF(AND(NOT(ISBLANK('STB Models Tier 3'!AA89)),NOT(ISBLANK(VLOOKUP($G89,'Tier 3 Allowances'!$A$2:$AB$6,20,FALSE))),'STB Models Tier 3'!AA89&lt;11), 'STB Models Tier 3'!AA89*$AA$2,"")</f>
        <v/>
      </c>
      <c r="AB89" s="14" t="str">
        <f>IF(AND(NOT(ISBLANK('STB Models Tier 3'!AB89)),NOT(ISBLANK(VLOOKUP($G89,'Tier 3 Allowances'!$A$2:$AB$6,21,FALSE))),'STB Models Tier 3'!AB89&lt;3), 'STB Models Tier 3'!AB89*$AB$2,"")</f>
        <v/>
      </c>
      <c r="AC89" s="14" t="str">
        <f>IF(AND(NOT(ISBLANK('STB Models Tier 3'!AC89)),NOT(ISBLANK(VLOOKUP($G89,'Tier 3 Allowances'!$A$2:$AB$6,22,FALSE))),'STB Models Tier 3'!AC89&lt;3), 'STB Models Tier 3'!AC89*$AC$2,"")</f>
        <v/>
      </c>
      <c r="AD89" s="14" t="str">
        <f>IF(AND(NOT(ISBLANK('STB Models Tier 3'!AD89)),NOT(ISBLANK(VLOOKUP($G89,'Tier 3 Allowances'!$A$2:$AB$6,23,FALSE))),'STB Models Tier 3'!AD89&lt;11), 'STB Models Tier 3'!AD89*$AD$2,"")</f>
        <v/>
      </c>
      <c r="AE89" s="14" t="str">
        <f>IF(AND(NOT(ISBLANK('STB Models Tier 3'!AE89)),NOT(ISBLANK(VLOOKUP($G89,'Tier 3 Allowances'!$A$2:$AB$6,24,FALSE))),'STB Models Tier 3'!AE89&lt;2), 'STB Models Tier 3'!AE89*$AE$2,"")</f>
        <v/>
      </c>
      <c r="AF89" s="14" t="str">
        <f>IF(AND(NOT(ISBLANK('STB Models Tier 3'!AF89)),NOT(ISBLANK(VLOOKUP($G89,'Tier 3 Allowances'!$A$2:$AB$6,25,FALSE))),'STB Models Tier 3'!AF89&lt;2,OR(ISBLANK('STB Models Tier 3'!AE89),'STB Models Tier 3'!AE89=0),OR(ISBLANK('STB Models Tier 3'!$P89),'STB Models Tier 3'!$P89=0)), 'STB Models Tier 3'!AF89*$AF$2,"")</f>
        <v/>
      </c>
      <c r="AG89" s="14" t="str">
        <f>IF(AND(NOT(ISBLANK('STB Models Tier 3'!AG89)),NOT(ISBLANK(VLOOKUP($G89,'Tier 3 Allowances'!$A$2:$AB$6,26,FALSE))),'STB Models Tier 3'!AG89&lt;2), 'STB Models Tier 3'!AG89*$AG$2,"")</f>
        <v/>
      </c>
      <c r="AH89" s="14" t="str">
        <f>IF(AND(NOT(ISBLANK('STB Models Tier 3'!AH89)),NOT(ISBLANK(VLOOKUP($G89,'Tier 3 Allowances'!$A$2:$AB$6,27,FALSE))),'STB Models Tier 3'!AH89&lt;2), 'STB Models Tier 3'!AH89*$AH$2,"")</f>
        <v/>
      </c>
      <c r="AI89" s="14" t="str">
        <f>IF(AND(NOT(ISBLANK('STB Models Tier 3'!AI89)),NOT(ISBLANK(VLOOKUP($G89,'Tier 3 Allowances'!$A$2:$AB$6,28,FALSE))),'STB Models Tier 3'!AI89&lt;2), 'STB Models Tier 3'!AI89*$AI$2,"")</f>
        <v/>
      </c>
      <c r="AJ89" s="56" t="str">
        <f>IF(ISBLANK('STB Models Tier 3'!AJ89),"",'STB Models Tier 3'!AJ89)</f>
        <v/>
      </c>
      <c r="AK89" s="15" t="str">
        <f>IF(ISBLANK('STB Models Tier 3'!AK89),"",'STB Models Tier 3'!AK89)</f>
        <v/>
      </c>
      <c r="AL89" s="15" t="str">
        <f>IF(ISBLANK('STB Models Tier 3'!AL89),"",'STB Models Tier 3'!AL89)</f>
        <v/>
      </c>
      <c r="AM89" s="15" t="str">
        <f>IF(ISBLANK('STB Models Tier 3'!AM89),"",'STB Models Tier 3'!AM89)</f>
        <v/>
      </c>
      <c r="AN89" s="15" t="str">
        <f>IF(ISBLANK('STB Models Tier 3'!AN89),"",'STB Models Tier 3'!AN89)</f>
        <v/>
      </c>
      <c r="AO89" s="15" t="str">
        <f>IF(ISBLANK('STB Models Tier 3'!AO89),"",'STB Models Tier 3'!AO89)</f>
        <v/>
      </c>
      <c r="AP89" s="15" t="str">
        <f>IF(ISBLANK('STB Models Tier 3'!G89),"",IF(ISBLANK('STB Models Tier 3'!H89), 14, 7-(4-$H89)/2))</f>
        <v/>
      </c>
      <c r="AQ89" s="15" t="str">
        <f>IF(ISBLANK('STB Models Tier 3'!G89),"",IF(ISBLANK('STB Models Tier 3'!I89),10,(10-I89)))</f>
        <v/>
      </c>
      <c r="AR89" s="15" t="str">
        <f>IF(ISBLANK('STB Models Tier 3'!G89),"",IF(ISBLANK('STB Models Tier 3'!H89),0,7+(4-H89)/2))</f>
        <v/>
      </c>
      <c r="AS89" s="15" t="str">
        <f>IF(ISBLANK('STB Models Tier 3'!G89),"",'STB Models Tier 3'!I89)</f>
        <v/>
      </c>
      <c r="AT89" s="15" t="str">
        <f>IF(ISBLANK('STB Models Tier 3'!G89),"",(IF(OR(AND(NOT(ISBLANK('STB Models Tier 3'!H89)),ISBLANK('STB Models Tier 3'!AM89)),AND(NOT(ISBLANK('STB Models Tier 3'!I89)),ISBLANK('STB Models Tier 3'!AN89)),ISBLANK('STB Models Tier 3'!AL89)),"Incomplete",0.365*('STB Models Tier 3'!AK89*AP89+'STB Models Tier 3'!AL89*AQ89+'STB Models Tier 3'!AM89*AR89+'STB Models Tier 3'!AN89*AS89))))</f>
        <v/>
      </c>
      <c r="AU89" s="14" t="str">
        <f>IF(ISBLANK('STB Models Tier 3'!G89),"",VLOOKUP(G89,'Tier 3 Allowances'!$A$2:$B$6,2,FALSE)+SUM($J89:$AI89))</f>
        <v/>
      </c>
      <c r="AV89" s="56" t="str">
        <f>IF(ISBLANK('STB Models Tier 3'!G89),"",AU89+'STB Models Tier 3'!AJ89)</f>
        <v/>
      </c>
      <c r="AW89" s="56" t="str">
        <f>IF(ISBLANK('STB Models Tier 3'!AO89),"",IF('STB Models Tier 3'!AO89&gt;'Tier 3 Calculations'!AV89,"No","Yes"))</f>
        <v/>
      </c>
      <c r="AX89" s="79" t="str">
        <f>IF(ISBLANK('STB Models Tier 3'!AT89),"",'STB Models Tier 3'!AT89)</f>
        <v/>
      </c>
    </row>
    <row r="90" spans="1:50" ht="16" x14ac:dyDescent="0.2">
      <c r="A90" s="56" t="str">
        <f>IF(ISBLANK('STB Models Tier 3'!A90),"",'STB Models Tier 3'!A90)</f>
        <v/>
      </c>
      <c r="B90" s="14" t="str">
        <f>IF(ISBLANK('STB Models Tier 3'!B90),"",'STB Models Tier 3'!B90)</f>
        <v/>
      </c>
      <c r="C90" s="14" t="str">
        <f>IF(ISBLANK('STB Models Tier 3'!C90),"",'STB Models Tier 3'!C90)</f>
        <v/>
      </c>
      <c r="D90" s="14" t="str">
        <f>IF(ISBLANK('STB Models Tier 3'!D90),"",'STB Models Tier 3'!D90)</f>
        <v/>
      </c>
      <c r="E90" s="14" t="str">
        <f>IF(ISBLANK('STB Models Tier 3'!E90),"",'STB Models Tier 3'!E90)</f>
        <v/>
      </c>
      <c r="F90" s="14" t="str">
        <f>IF(ISBLANK('STB Models Tier 3'!F90),"",'STB Models Tier 3'!F90)</f>
        <v/>
      </c>
      <c r="G90" s="14" t="str">
        <f>IF(ISBLANK('STB Models Tier 3'!G90),"",'STB Models Tier 3'!G90)</f>
        <v/>
      </c>
      <c r="H90" s="14" t="str">
        <f>IF(ISBLANK('STB Models Tier 3'!H90),"",'STB Models Tier 3'!H90)</f>
        <v/>
      </c>
      <c r="I90" s="14" t="str">
        <f>IF(ISBLANK('STB Models Tier 3'!I90),"",'STB Models Tier 3'!I90)</f>
        <v/>
      </c>
      <c r="J90" s="14" t="str">
        <f>IF(AND(NOT(ISBLANK('STB Models Tier 3'!J90)),NOT(ISBLANK(VLOOKUP($G90,'Tier 3 Allowances'!$A$2:$AB$6,3,FALSE))),'STB Models Tier 3'!J90&lt;2), 'STB Models Tier 3'!J90*$J$2,"")</f>
        <v/>
      </c>
      <c r="K90" s="14" t="str">
        <f>IF(AND(NOT(ISBLANK('STB Models Tier 3'!K90)),NOT(ISBLANK(VLOOKUP($G90,'Tier 3 Allowances'!$A$2:$AB$6,4,FALSE))),'STB Models Tier 3'!K90&lt;3), 'STB Models Tier 3'!K90*$K$2,"")</f>
        <v/>
      </c>
      <c r="L90" s="14" t="str">
        <f>IF(AND(NOT(ISBLANK('STB Models Tier 3'!L90)),NOT(ISBLANK(VLOOKUP($G90,'Tier 3 Allowances'!$A$2:$AB$6,5,FALSE))),'STB Models Tier 3'!L90&lt;2), 'STB Models Tier 3'!L90*$L$2,"")</f>
        <v/>
      </c>
      <c r="M90" s="14" t="str">
        <f>IF(AND(NOT(ISBLANK('STB Models Tier 3'!M90)),NOT(ISBLANK(VLOOKUP($G90,'Tier 3 Allowances'!$A$2:$AB$6,6,FALSE))),'STB Models Tier 3'!M90&lt;3), 'STB Models Tier 3'!M90*$M$2,"")</f>
        <v/>
      </c>
      <c r="N90" s="14" t="str">
        <f>IF(AND(NOT(ISBLANK('STB Models Tier 3'!N90)),OR(ISBLANK('STB Models Tier 3'!O90),'STB Models Tier 3'!O90=0),NOT(ISBLANK(VLOOKUP($G90,'Tier 3 Allowances'!$A$2:$AB$6,7,FALSE))),'STB Models Tier 3'!N90&lt;2), 'STB Models Tier 3'!N90*$N$2,"")</f>
        <v/>
      </c>
      <c r="O90" s="14" t="str">
        <f>IF(AND(NOT(ISBLANK('STB Models Tier 3'!O90)),NOT(ISBLANK(VLOOKUP($G90,'Tier 3 Allowances'!$A$2:$AB$6,8,FALSE))),'STB Models Tier 3'!O90&lt;2), 'STB Models Tier 3'!O90*$O$2,"")</f>
        <v/>
      </c>
      <c r="P90" s="14" t="str">
        <f>IF(AND(NOT(ISBLANK('STB Models Tier 3'!P90)),NOT(ISBLANK(VLOOKUP($G90,'Tier 3 Allowances'!$A$2:$AB$6,9,FALSE))),'STB Models Tier 3'!P90&lt;7), 'STB Models Tier 3'!P90*$P$2,"")</f>
        <v/>
      </c>
      <c r="Q90" s="14" t="str">
        <f>IF(AND(NOT(ISBLANK('STB Models Tier 3'!Q90)),OR(ISBLANK('STB Models Tier 3'!T90),'STB Models Tier 3'!T90=0),NOT(ISBLANK(VLOOKUP($G90,'Tier 3 Allowances'!$A$2:$AB$6,10,FALSE))),'STB Models Tier 3'!Q90&lt;2), 'STB Models Tier 3'!Q90*$Q$2,"")</f>
        <v/>
      </c>
      <c r="R90" s="14" t="str">
        <f>IF(AND(NOT(ISBLANK('STB Models Tier 3'!R90)),NOT(ISBLANK(VLOOKUP($G90,'Tier 3 Allowances'!$A$2:$AB$6,11,FALSE))),'STB Models Tier 3'!R90&lt;2), 'STB Models Tier 3'!R90*$R$2,"")</f>
        <v/>
      </c>
      <c r="S90" s="14" t="str">
        <f>IF(AND(NOT(ISBLANK('STB Models Tier 3'!S90)),OR(ISBLANK('STB Models Tier 3'!T90),'STB Models Tier 3'!T90=0),NOT(ISBLANK(VLOOKUP($G90,'Tier 3 Allowances'!$A$2:$AB$6,12,FALSE))),'STB Models Tier 3'!S90&lt;2), 'STB Models Tier 3'!S90*$S$2,"")</f>
        <v/>
      </c>
      <c r="T90" s="14" t="str">
        <f>IF(AND(NOT(ISBLANK('STB Models Tier 3'!T90)),NOT(ISBLANK(VLOOKUP($G90,'Tier 3 Allowances'!$A$2:$AB$6,13,FALSE))),'STB Models Tier 3'!T90&lt;2), 'STB Models Tier 3'!T90*$T$2,"")</f>
        <v/>
      </c>
      <c r="U90" s="14" t="str">
        <f>IF(AND(NOT(ISBLANK('STB Models Tier 3'!U90)),NOT(ISBLANK(VLOOKUP($G90,'Tier 3 Allowances'!$A$2:$AB$6,14,FALSE))),'STB Models Tier 3'!U90&lt;2), 'STB Models Tier 3'!U90*$U$2,"")</f>
        <v/>
      </c>
      <c r="V90" s="14" t="str">
        <f>IF(AND(NOT(ISBLANK('STB Models Tier 3'!V90)),NOT(ISBLANK(VLOOKUP($G90,'Tier 3 Allowances'!$A$2:$AB$6,15,FALSE))),'STB Models Tier 3'!V90&lt;3), 'STB Models Tier 3'!V90*$V$2,"")</f>
        <v/>
      </c>
      <c r="W90" s="14" t="str">
        <f>IF(AND(NOT(ISBLANK('STB Models Tier 3'!W90)),NOT(ISBLANK(VLOOKUP($G90,'Tier 3 Allowances'!$A$2:$AB$6,16,FALSE))),'STB Models Tier 3'!W90&lt;2), 'STB Models Tier 3'!W90*$W$2,"")</f>
        <v/>
      </c>
      <c r="X90" s="14" t="str">
        <f>IF(AND(NOT(ISBLANK('STB Models Tier 3'!X90)),NOT(ISBLANK(VLOOKUP($G90,'Tier 3 Allowances'!$A$2:$AB$6,17,FALSE))),'STB Models Tier 3'!X90&lt;6), 'STB Models Tier 3'!X90*$X$2,"")</f>
        <v/>
      </c>
      <c r="Y90" s="14" t="str">
        <f>IF(AND(NOT(ISBLANK('STB Models Tier 3'!Y90)),NOT(ISBLANK(VLOOKUP($G90,'Tier 3 Allowances'!$A$2:$AB$6,18,FALSE))),'STB Models Tier 3'!Y90&lt;3), 'STB Models Tier 3'!Y90*$Y$2,"")</f>
        <v/>
      </c>
      <c r="Z90" s="14" t="str">
        <f>IF(AND(NOT(ISBLANK('STB Models Tier 3'!Z90)),NOT(ISBLANK(VLOOKUP($G90,'Tier 3 Allowances'!$A$2:$AB$6,19,FALSE))),'STB Models Tier 3'!Z90&lt;3), 'STB Models Tier 3'!Z90*$Z$2,"")</f>
        <v/>
      </c>
      <c r="AA90" s="14" t="str">
        <f>IF(AND(NOT(ISBLANK('STB Models Tier 3'!AA90)),NOT(ISBLANK(VLOOKUP($G90,'Tier 3 Allowances'!$A$2:$AB$6,20,FALSE))),'STB Models Tier 3'!AA90&lt;11), 'STB Models Tier 3'!AA90*$AA$2,"")</f>
        <v/>
      </c>
      <c r="AB90" s="14" t="str">
        <f>IF(AND(NOT(ISBLANK('STB Models Tier 3'!AB90)),NOT(ISBLANK(VLOOKUP($G90,'Tier 3 Allowances'!$A$2:$AB$6,21,FALSE))),'STB Models Tier 3'!AB90&lt;3), 'STB Models Tier 3'!AB90*$AB$2,"")</f>
        <v/>
      </c>
      <c r="AC90" s="14" t="str">
        <f>IF(AND(NOT(ISBLANK('STB Models Tier 3'!AC90)),NOT(ISBLANK(VLOOKUP($G90,'Tier 3 Allowances'!$A$2:$AB$6,22,FALSE))),'STB Models Tier 3'!AC90&lt;3), 'STB Models Tier 3'!AC90*$AC$2,"")</f>
        <v/>
      </c>
      <c r="AD90" s="14" t="str">
        <f>IF(AND(NOT(ISBLANK('STB Models Tier 3'!AD90)),NOT(ISBLANK(VLOOKUP($G90,'Tier 3 Allowances'!$A$2:$AB$6,23,FALSE))),'STB Models Tier 3'!AD90&lt;11), 'STB Models Tier 3'!AD90*$AD$2,"")</f>
        <v/>
      </c>
      <c r="AE90" s="14" t="str">
        <f>IF(AND(NOT(ISBLANK('STB Models Tier 3'!AE90)),NOT(ISBLANK(VLOOKUP($G90,'Tier 3 Allowances'!$A$2:$AB$6,24,FALSE))),'STB Models Tier 3'!AE90&lt;2), 'STB Models Tier 3'!AE90*$AE$2,"")</f>
        <v/>
      </c>
      <c r="AF90" s="14" t="str">
        <f>IF(AND(NOT(ISBLANK('STB Models Tier 3'!AF90)),NOT(ISBLANK(VLOOKUP($G90,'Tier 3 Allowances'!$A$2:$AB$6,25,FALSE))),'STB Models Tier 3'!AF90&lt;2,OR(ISBLANK('STB Models Tier 3'!AE90),'STB Models Tier 3'!AE90=0),OR(ISBLANK('STB Models Tier 3'!$P90),'STB Models Tier 3'!$P90=0)), 'STB Models Tier 3'!AF90*$AF$2,"")</f>
        <v/>
      </c>
      <c r="AG90" s="14" t="str">
        <f>IF(AND(NOT(ISBLANK('STB Models Tier 3'!AG90)),NOT(ISBLANK(VLOOKUP($G90,'Tier 3 Allowances'!$A$2:$AB$6,26,FALSE))),'STB Models Tier 3'!AG90&lt;2), 'STB Models Tier 3'!AG90*$AG$2,"")</f>
        <v/>
      </c>
      <c r="AH90" s="14" t="str">
        <f>IF(AND(NOT(ISBLANK('STB Models Tier 3'!AH90)),NOT(ISBLANK(VLOOKUP($G90,'Tier 3 Allowances'!$A$2:$AB$6,27,FALSE))),'STB Models Tier 3'!AH90&lt;2), 'STB Models Tier 3'!AH90*$AH$2,"")</f>
        <v/>
      </c>
      <c r="AI90" s="14" t="str">
        <f>IF(AND(NOT(ISBLANK('STB Models Tier 3'!AI90)),NOT(ISBLANK(VLOOKUP($G90,'Tier 3 Allowances'!$A$2:$AB$6,28,FALSE))),'STB Models Tier 3'!AI90&lt;2), 'STB Models Tier 3'!AI90*$AI$2,"")</f>
        <v/>
      </c>
      <c r="AJ90" s="56" t="str">
        <f>IF(ISBLANK('STB Models Tier 3'!AJ90),"",'STB Models Tier 3'!AJ90)</f>
        <v/>
      </c>
      <c r="AK90" s="15" t="str">
        <f>IF(ISBLANK('STB Models Tier 3'!AK90),"",'STB Models Tier 3'!AK90)</f>
        <v/>
      </c>
      <c r="AL90" s="15" t="str">
        <f>IF(ISBLANK('STB Models Tier 3'!AL90),"",'STB Models Tier 3'!AL90)</f>
        <v/>
      </c>
      <c r="AM90" s="15" t="str">
        <f>IF(ISBLANK('STB Models Tier 3'!AM90),"",'STB Models Tier 3'!AM90)</f>
        <v/>
      </c>
      <c r="AN90" s="15" t="str">
        <f>IF(ISBLANK('STB Models Tier 3'!AN90),"",'STB Models Tier 3'!AN90)</f>
        <v/>
      </c>
      <c r="AO90" s="15" t="str">
        <f>IF(ISBLANK('STB Models Tier 3'!AO90),"",'STB Models Tier 3'!AO90)</f>
        <v/>
      </c>
      <c r="AP90" s="15" t="str">
        <f>IF(ISBLANK('STB Models Tier 3'!G90),"",IF(ISBLANK('STB Models Tier 3'!H90), 14, 7-(4-$H90)/2))</f>
        <v/>
      </c>
      <c r="AQ90" s="15" t="str">
        <f>IF(ISBLANK('STB Models Tier 3'!G90),"",IF(ISBLANK('STB Models Tier 3'!I90),10,(10-I90)))</f>
        <v/>
      </c>
      <c r="AR90" s="15" t="str">
        <f>IF(ISBLANK('STB Models Tier 3'!G90),"",IF(ISBLANK('STB Models Tier 3'!H90),0,7+(4-H90)/2))</f>
        <v/>
      </c>
      <c r="AS90" s="15" t="str">
        <f>IF(ISBLANK('STB Models Tier 3'!G90),"",'STB Models Tier 3'!I90)</f>
        <v/>
      </c>
      <c r="AT90" s="15" t="str">
        <f>IF(ISBLANK('STB Models Tier 3'!G90),"",(IF(OR(AND(NOT(ISBLANK('STB Models Tier 3'!H90)),ISBLANK('STB Models Tier 3'!AM90)),AND(NOT(ISBLANK('STB Models Tier 3'!I90)),ISBLANK('STB Models Tier 3'!AN90)),ISBLANK('STB Models Tier 3'!AL90)),"Incomplete",0.365*('STB Models Tier 3'!AK90*AP90+'STB Models Tier 3'!AL90*AQ90+'STB Models Tier 3'!AM90*AR90+'STB Models Tier 3'!AN90*AS90))))</f>
        <v/>
      </c>
      <c r="AU90" s="14" t="str">
        <f>IF(ISBLANK('STB Models Tier 3'!G90),"",VLOOKUP(G90,'Tier 3 Allowances'!$A$2:$B$6,2,FALSE)+SUM($J90:$AI90))</f>
        <v/>
      </c>
      <c r="AV90" s="56" t="str">
        <f>IF(ISBLANK('STB Models Tier 3'!G90),"",AU90+'STB Models Tier 3'!AJ90)</f>
        <v/>
      </c>
      <c r="AW90" s="56" t="str">
        <f>IF(ISBLANK('STB Models Tier 3'!AO90),"",IF('STB Models Tier 3'!AO90&gt;'Tier 3 Calculations'!AV90,"No","Yes"))</f>
        <v/>
      </c>
      <c r="AX90" s="79" t="str">
        <f>IF(ISBLANK('STB Models Tier 3'!AT90),"",'STB Models Tier 3'!AT90)</f>
        <v/>
      </c>
    </row>
    <row r="91" spans="1:50" ht="16" x14ac:dyDescent="0.2">
      <c r="A91" s="56" t="str">
        <f>IF(ISBLANK('STB Models Tier 3'!A91),"",'STB Models Tier 3'!A91)</f>
        <v/>
      </c>
      <c r="B91" s="14" t="str">
        <f>IF(ISBLANK('STB Models Tier 3'!B91),"",'STB Models Tier 3'!B91)</f>
        <v/>
      </c>
      <c r="C91" s="14" t="str">
        <f>IF(ISBLANK('STB Models Tier 3'!C91),"",'STB Models Tier 3'!C91)</f>
        <v/>
      </c>
      <c r="D91" s="14" t="str">
        <f>IF(ISBLANK('STB Models Tier 3'!D91),"",'STB Models Tier 3'!D91)</f>
        <v/>
      </c>
      <c r="E91" s="14" t="str">
        <f>IF(ISBLANK('STB Models Tier 3'!E91),"",'STB Models Tier 3'!E91)</f>
        <v/>
      </c>
      <c r="F91" s="14" t="str">
        <f>IF(ISBLANK('STB Models Tier 3'!F91),"",'STB Models Tier 3'!F91)</f>
        <v/>
      </c>
      <c r="G91" s="14" t="str">
        <f>IF(ISBLANK('STB Models Tier 3'!G91),"",'STB Models Tier 3'!G91)</f>
        <v/>
      </c>
      <c r="H91" s="14" t="str">
        <f>IF(ISBLANK('STB Models Tier 3'!H91),"",'STB Models Tier 3'!H91)</f>
        <v/>
      </c>
      <c r="I91" s="14" t="str">
        <f>IF(ISBLANK('STB Models Tier 3'!I91),"",'STB Models Tier 3'!I91)</f>
        <v/>
      </c>
      <c r="J91" s="14" t="str">
        <f>IF(AND(NOT(ISBLANK('STB Models Tier 3'!J91)),NOT(ISBLANK(VLOOKUP($G91,'Tier 3 Allowances'!$A$2:$AB$6,3,FALSE))),'STB Models Tier 3'!J91&lt;2), 'STB Models Tier 3'!J91*$J$2,"")</f>
        <v/>
      </c>
      <c r="K91" s="14" t="str">
        <f>IF(AND(NOT(ISBLANK('STB Models Tier 3'!K91)),NOT(ISBLANK(VLOOKUP($G91,'Tier 3 Allowances'!$A$2:$AB$6,4,FALSE))),'STB Models Tier 3'!K91&lt;3), 'STB Models Tier 3'!K91*$K$2,"")</f>
        <v/>
      </c>
      <c r="L91" s="14" t="str">
        <f>IF(AND(NOT(ISBLANK('STB Models Tier 3'!L91)),NOT(ISBLANK(VLOOKUP($G91,'Tier 3 Allowances'!$A$2:$AB$6,5,FALSE))),'STB Models Tier 3'!L91&lt;2), 'STB Models Tier 3'!L91*$L$2,"")</f>
        <v/>
      </c>
      <c r="M91" s="14" t="str">
        <f>IF(AND(NOT(ISBLANK('STB Models Tier 3'!M91)),NOT(ISBLANK(VLOOKUP($G91,'Tier 3 Allowances'!$A$2:$AB$6,6,FALSE))),'STB Models Tier 3'!M91&lt;3), 'STB Models Tier 3'!M91*$M$2,"")</f>
        <v/>
      </c>
      <c r="N91" s="14" t="str">
        <f>IF(AND(NOT(ISBLANK('STB Models Tier 3'!N91)),OR(ISBLANK('STB Models Tier 3'!O91),'STB Models Tier 3'!O91=0),NOT(ISBLANK(VLOOKUP($G91,'Tier 3 Allowances'!$A$2:$AB$6,7,FALSE))),'STB Models Tier 3'!N91&lt;2), 'STB Models Tier 3'!N91*$N$2,"")</f>
        <v/>
      </c>
      <c r="O91" s="14" t="str">
        <f>IF(AND(NOT(ISBLANK('STB Models Tier 3'!O91)),NOT(ISBLANK(VLOOKUP($G91,'Tier 3 Allowances'!$A$2:$AB$6,8,FALSE))),'STB Models Tier 3'!O91&lt;2), 'STB Models Tier 3'!O91*$O$2,"")</f>
        <v/>
      </c>
      <c r="P91" s="14" t="str">
        <f>IF(AND(NOT(ISBLANK('STB Models Tier 3'!P91)),NOT(ISBLANK(VLOOKUP($G91,'Tier 3 Allowances'!$A$2:$AB$6,9,FALSE))),'STB Models Tier 3'!P91&lt;7), 'STB Models Tier 3'!P91*$P$2,"")</f>
        <v/>
      </c>
      <c r="Q91" s="14" t="str">
        <f>IF(AND(NOT(ISBLANK('STB Models Tier 3'!Q91)),OR(ISBLANK('STB Models Tier 3'!T91),'STB Models Tier 3'!T91=0),NOT(ISBLANK(VLOOKUP($G91,'Tier 3 Allowances'!$A$2:$AB$6,10,FALSE))),'STB Models Tier 3'!Q91&lt;2), 'STB Models Tier 3'!Q91*$Q$2,"")</f>
        <v/>
      </c>
      <c r="R91" s="14" t="str">
        <f>IF(AND(NOT(ISBLANK('STB Models Tier 3'!R91)),NOT(ISBLANK(VLOOKUP($G91,'Tier 3 Allowances'!$A$2:$AB$6,11,FALSE))),'STB Models Tier 3'!R91&lt;2), 'STB Models Tier 3'!R91*$R$2,"")</f>
        <v/>
      </c>
      <c r="S91" s="14" t="str">
        <f>IF(AND(NOT(ISBLANK('STB Models Tier 3'!S91)),OR(ISBLANK('STB Models Tier 3'!T91),'STB Models Tier 3'!T91=0),NOT(ISBLANK(VLOOKUP($G91,'Tier 3 Allowances'!$A$2:$AB$6,12,FALSE))),'STB Models Tier 3'!S91&lt;2), 'STB Models Tier 3'!S91*$S$2,"")</f>
        <v/>
      </c>
      <c r="T91" s="14" t="str">
        <f>IF(AND(NOT(ISBLANK('STB Models Tier 3'!T91)),NOT(ISBLANK(VLOOKUP($G91,'Tier 3 Allowances'!$A$2:$AB$6,13,FALSE))),'STB Models Tier 3'!T91&lt;2), 'STB Models Tier 3'!T91*$T$2,"")</f>
        <v/>
      </c>
      <c r="U91" s="14" t="str">
        <f>IF(AND(NOT(ISBLANK('STB Models Tier 3'!U91)),NOT(ISBLANK(VLOOKUP($G91,'Tier 3 Allowances'!$A$2:$AB$6,14,FALSE))),'STB Models Tier 3'!U91&lt;2), 'STB Models Tier 3'!U91*$U$2,"")</f>
        <v/>
      </c>
      <c r="V91" s="14" t="str">
        <f>IF(AND(NOT(ISBLANK('STB Models Tier 3'!V91)),NOT(ISBLANK(VLOOKUP($G91,'Tier 3 Allowances'!$A$2:$AB$6,15,FALSE))),'STB Models Tier 3'!V91&lt;3), 'STB Models Tier 3'!V91*$V$2,"")</f>
        <v/>
      </c>
      <c r="W91" s="14" t="str">
        <f>IF(AND(NOT(ISBLANK('STB Models Tier 3'!W91)),NOT(ISBLANK(VLOOKUP($G91,'Tier 3 Allowances'!$A$2:$AB$6,16,FALSE))),'STB Models Tier 3'!W91&lt;2), 'STB Models Tier 3'!W91*$W$2,"")</f>
        <v/>
      </c>
      <c r="X91" s="14" t="str">
        <f>IF(AND(NOT(ISBLANK('STB Models Tier 3'!X91)),NOT(ISBLANK(VLOOKUP($G91,'Tier 3 Allowances'!$A$2:$AB$6,17,FALSE))),'STB Models Tier 3'!X91&lt;6), 'STB Models Tier 3'!X91*$X$2,"")</f>
        <v/>
      </c>
      <c r="Y91" s="14" t="str">
        <f>IF(AND(NOT(ISBLANK('STB Models Tier 3'!Y91)),NOT(ISBLANK(VLOOKUP($G91,'Tier 3 Allowances'!$A$2:$AB$6,18,FALSE))),'STB Models Tier 3'!Y91&lt;3), 'STB Models Tier 3'!Y91*$Y$2,"")</f>
        <v/>
      </c>
      <c r="Z91" s="14" t="str">
        <f>IF(AND(NOT(ISBLANK('STB Models Tier 3'!Z91)),NOT(ISBLANK(VLOOKUP($G91,'Tier 3 Allowances'!$A$2:$AB$6,19,FALSE))),'STB Models Tier 3'!Z91&lt;3), 'STB Models Tier 3'!Z91*$Z$2,"")</f>
        <v/>
      </c>
      <c r="AA91" s="14" t="str">
        <f>IF(AND(NOT(ISBLANK('STB Models Tier 3'!AA91)),NOT(ISBLANK(VLOOKUP($G91,'Tier 3 Allowances'!$A$2:$AB$6,20,FALSE))),'STB Models Tier 3'!AA91&lt;11), 'STB Models Tier 3'!AA91*$AA$2,"")</f>
        <v/>
      </c>
      <c r="AB91" s="14" t="str">
        <f>IF(AND(NOT(ISBLANK('STB Models Tier 3'!AB91)),NOT(ISBLANK(VLOOKUP($G91,'Tier 3 Allowances'!$A$2:$AB$6,21,FALSE))),'STB Models Tier 3'!AB91&lt;3), 'STB Models Tier 3'!AB91*$AB$2,"")</f>
        <v/>
      </c>
      <c r="AC91" s="14" t="str">
        <f>IF(AND(NOT(ISBLANK('STB Models Tier 3'!AC91)),NOT(ISBLANK(VLOOKUP($G91,'Tier 3 Allowances'!$A$2:$AB$6,22,FALSE))),'STB Models Tier 3'!AC91&lt;3), 'STB Models Tier 3'!AC91*$AC$2,"")</f>
        <v/>
      </c>
      <c r="AD91" s="14" t="str">
        <f>IF(AND(NOT(ISBLANK('STB Models Tier 3'!AD91)),NOT(ISBLANK(VLOOKUP($G91,'Tier 3 Allowances'!$A$2:$AB$6,23,FALSE))),'STB Models Tier 3'!AD91&lt;11), 'STB Models Tier 3'!AD91*$AD$2,"")</f>
        <v/>
      </c>
      <c r="AE91" s="14" t="str">
        <f>IF(AND(NOT(ISBLANK('STB Models Tier 3'!AE91)),NOT(ISBLANK(VLOOKUP($G91,'Tier 3 Allowances'!$A$2:$AB$6,24,FALSE))),'STB Models Tier 3'!AE91&lt;2), 'STB Models Tier 3'!AE91*$AE$2,"")</f>
        <v/>
      </c>
      <c r="AF91" s="14" t="str">
        <f>IF(AND(NOT(ISBLANK('STB Models Tier 3'!AF91)),NOT(ISBLANK(VLOOKUP($G91,'Tier 3 Allowances'!$A$2:$AB$6,25,FALSE))),'STB Models Tier 3'!AF91&lt;2,OR(ISBLANK('STB Models Tier 3'!AE91),'STB Models Tier 3'!AE91=0),OR(ISBLANK('STB Models Tier 3'!$P91),'STB Models Tier 3'!$P91=0)), 'STB Models Tier 3'!AF91*$AF$2,"")</f>
        <v/>
      </c>
      <c r="AG91" s="14" t="str">
        <f>IF(AND(NOT(ISBLANK('STB Models Tier 3'!AG91)),NOT(ISBLANK(VLOOKUP($G91,'Tier 3 Allowances'!$A$2:$AB$6,26,FALSE))),'STB Models Tier 3'!AG91&lt;2), 'STB Models Tier 3'!AG91*$AG$2,"")</f>
        <v/>
      </c>
      <c r="AH91" s="14" t="str">
        <f>IF(AND(NOT(ISBLANK('STB Models Tier 3'!AH91)),NOT(ISBLANK(VLOOKUP($G91,'Tier 3 Allowances'!$A$2:$AB$6,27,FALSE))),'STB Models Tier 3'!AH91&lt;2), 'STB Models Tier 3'!AH91*$AH$2,"")</f>
        <v/>
      </c>
      <c r="AI91" s="14" t="str">
        <f>IF(AND(NOT(ISBLANK('STB Models Tier 3'!AI91)),NOT(ISBLANK(VLOOKUP($G91,'Tier 3 Allowances'!$A$2:$AB$6,28,FALSE))),'STB Models Tier 3'!AI91&lt;2), 'STB Models Tier 3'!AI91*$AI$2,"")</f>
        <v/>
      </c>
      <c r="AJ91" s="56" t="str">
        <f>IF(ISBLANK('STB Models Tier 3'!AJ91),"",'STB Models Tier 3'!AJ91)</f>
        <v/>
      </c>
      <c r="AK91" s="15" t="str">
        <f>IF(ISBLANK('STB Models Tier 3'!AK91),"",'STB Models Tier 3'!AK91)</f>
        <v/>
      </c>
      <c r="AL91" s="15" t="str">
        <f>IF(ISBLANK('STB Models Tier 3'!AL91),"",'STB Models Tier 3'!AL91)</f>
        <v/>
      </c>
      <c r="AM91" s="15" t="str">
        <f>IF(ISBLANK('STB Models Tier 3'!AM91),"",'STB Models Tier 3'!AM91)</f>
        <v/>
      </c>
      <c r="AN91" s="15" t="str">
        <f>IF(ISBLANK('STB Models Tier 3'!AN91),"",'STB Models Tier 3'!AN91)</f>
        <v/>
      </c>
      <c r="AO91" s="15" t="str">
        <f>IF(ISBLANK('STB Models Tier 3'!AO91),"",'STB Models Tier 3'!AO91)</f>
        <v/>
      </c>
      <c r="AP91" s="15" t="str">
        <f>IF(ISBLANK('STB Models Tier 3'!G91),"",IF(ISBLANK('STB Models Tier 3'!H91), 14, 7-(4-$H91)/2))</f>
        <v/>
      </c>
      <c r="AQ91" s="15" t="str">
        <f>IF(ISBLANK('STB Models Tier 3'!G91),"",IF(ISBLANK('STB Models Tier 3'!I91),10,(10-I91)))</f>
        <v/>
      </c>
      <c r="AR91" s="15" t="str">
        <f>IF(ISBLANK('STB Models Tier 3'!G91),"",IF(ISBLANK('STB Models Tier 3'!H91),0,7+(4-H91)/2))</f>
        <v/>
      </c>
      <c r="AS91" s="15" t="str">
        <f>IF(ISBLANK('STB Models Tier 3'!G91),"",'STB Models Tier 3'!I91)</f>
        <v/>
      </c>
      <c r="AT91" s="15" t="str">
        <f>IF(ISBLANK('STB Models Tier 3'!G91),"",(IF(OR(AND(NOT(ISBLANK('STB Models Tier 3'!H91)),ISBLANK('STB Models Tier 3'!AM91)),AND(NOT(ISBLANK('STB Models Tier 3'!I91)),ISBLANK('STB Models Tier 3'!AN91)),ISBLANK('STB Models Tier 3'!AL91)),"Incomplete",0.365*('STB Models Tier 3'!AK91*AP91+'STB Models Tier 3'!AL91*AQ91+'STB Models Tier 3'!AM91*AR91+'STB Models Tier 3'!AN91*AS91))))</f>
        <v/>
      </c>
      <c r="AU91" s="14" t="str">
        <f>IF(ISBLANK('STB Models Tier 3'!G91),"",VLOOKUP(G91,'Tier 3 Allowances'!$A$2:$B$6,2,FALSE)+SUM($J91:$AI91))</f>
        <v/>
      </c>
      <c r="AV91" s="56" t="str">
        <f>IF(ISBLANK('STB Models Tier 3'!G91),"",AU91+'STB Models Tier 3'!AJ91)</f>
        <v/>
      </c>
      <c r="AW91" s="56" t="str">
        <f>IF(ISBLANK('STB Models Tier 3'!AO91),"",IF('STB Models Tier 3'!AO91&gt;'Tier 3 Calculations'!AV91,"No","Yes"))</f>
        <v/>
      </c>
      <c r="AX91" s="79" t="str">
        <f>IF(ISBLANK('STB Models Tier 3'!AT91),"",'STB Models Tier 3'!AT91)</f>
        <v/>
      </c>
    </row>
    <row r="92" spans="1:50" ht="16" x14ac:dyDescent="0.2">
      <c r="A92" s="56" t="str">
        <f>IF(ISBLANK('STB Models Tier 3'!A92),"",'STB Models Tier 3'!A92)</f>
        <v/>
      </c>
      <c r="B92" s="14" t="str">
        <f>IF(ISBLANK('STB Models Tier 3'!B92),"",'STB Models Tier 3'!B92)</f>
        <v/>
      </c>
      <c r="C92" s="14" t="str">
        <f>IF(ISBLANK('STB Models Tier 3'!C92),"",'STB Models Tier 3'!C92)</f>
        <v/>
      </c>
      <c r="D92" s="14" t="str">
        <f>IF(ISBLANK('STB Models Tier 3'!D92),"",'STB Models Tier 3'!D92)</f>
        <v/>
      </c>
      <c r="E92" s="14" t="str">
        <f>IF(ISBLANK('STB Models Tier 3'!E92),"",'STB Models Tier 3'!E92)</f>
        <v/>
      </c>
      <c r="F92" s="14" t="str">
        <f>IF(ISBLANK('STB Models Tier 3'!F92),"",'STB Models Tier 3'!F92)</f>
        <v/>
      </c>
      <c r="G92" s="14" t="str">
        <f>IF(ISBLANK('STB Models Tier 3'!G92),"",'STB Models Tier 3'!G92)</f>
        <v/>
      </c>
      <c r="H92" s="14" t="str">
        <f>IF(ISBLANK('STB Models Tier 3'!H92),"",'STB Models Tier 3'!H92)</f>
        <v/>
      </c>
      <c r="I92" s="14" t="str">
        <f>IF(ISBLANK('STB Models Tier 3'!I92),"",'STB Models Tier 3'!I92)</f>
        <v/>
      </c>
      <c r="J92" s="14" t="str">
        <f>IF(AND(NOT(ISBLANK('STB Models Tier 3'!J92)),NOT(ISBLANK(VLOOKUP($G92,'Tier 3 Allowances'!$A$2:$AB$6,3,FALSE))),'STB Models Tier 3'!J92&lt;2), 'STB Models Tier 3'!J92*$J$2,"")</f>
        <v/>
      </c>
      <c r="K92" s="14" t="str">
        <f>IF(AND(NOT(ISBLANK('STB Models Tier 3'!K92)),NOT(ISBLANK(VLOOKUP($G92,'Tier 3 Allowances'!$A$2:$AB$6,4,FALSE))),'STB Models Tier 3'!K92&lt;3), 'STB Models Tier 3'!K92*$K$2,"")</f>
        <v/>
      </c>
      <c r="L92" s="14" t="str">
        <f>IF(AND(NOT(ISBLANK('STB Models Tier 3'!L92)),NOT(ISBLANK(VLOOKUP($G92,'Tier 3 Allowances'!$A$2:$AB$6,5,FALSE))),'STB Models Tier 3'!L92&lt;2), 'STB Models Tier 3'!L92*$L$2,"")</f>
        <v/>
      </c>
      <c r="M92" s="14" t="str">
        <f>IF(AND(NOT(ISBLANK('STB Models Tier 3'!M92)),NOT(ISBLANK(VLOOKUP($G92,'Tier 3 Allowances'!$A$2:$AB$6,6,FALSE))),'STB Models Tier 3'!M92&lt;3), 'STB Models Tier 3'!M92*$M$2,"")</f>
        <v/>
      </c>
      <c r="N92" s="14" t="str">
        <f>IF(AND(NOT(ISBLANK('STB Models Tier 3'!N92)),OR(ISBLANK('STB Models Tier 3'!O92),'STB Models Tier 3'!O92=0),NOT(ISBLANK(VLOOKUP($G92,'Tier 3 Allowances'!$A$2:$AB$6,7,FALSE))),'STB Models Tier 3'!N92&lt;2), 'STB Models Tier 3'!N92*$N$2,"")</f>
        <v/>
      </c>
      <c r="O92" s="14" t="str">
        <f>IF(AND(NOT(ISBLANK('STB Models Tier 3'!O92)),NOT(ISBLANK(VLOOKUP($G92,'Tier 3 Allowances'!$A$2:$AB$6,8,FALSE))),'STB Models Tier 3'!O92&lt;2), 'STB Models Tier 3'!O92*$O$2,"")</f>
        <v/>
      </c>
      <c r="P92" s="14" t="str">
        <f>IF(AND(NOT(ISBLANK('STB Models Tier 3'!P92)),NOT(ISBLANK(VLOOKUP($G92,'Tier 3 Allowances'!$A$2:$AB$6,9,FALSE))),'STB Models Tier 3'!P92&lt;7), 'STB Models Tier 3'!P92*$P$2,"")</f>
        <v/>
      </c>
      <c r="Q92" s="14" t="str">
        <f>IF(AND(NOT(ISBLANK('STB Models Tier 3'!Q92)),OR(ISBLANK('STB Models Tier 3'!T92),'STB Models Tier 3'!T92=0),NOT(ISBLANK(VLOOKUP($G92,'Tier 3 Allowances'!$A$2:$AB$6,10,FALSE))),'STB Models Tier 3'!Q92&lt;2), 'STB Models Tier 3'!Q92*$Q$2,"")</f>
        <v/>
      </c>
      <c r="R92" s="14" t="str">
        <f>IF(AND(NOT(ISBLANK('STB Models Tier 3'!R92)),NOT(ISBLANK(VLOOKUP($G92,'Tier 3 Allowances'!$A$2:$AB$6,11,FALSE))),'STB Models Tier 3'!R92&lt;2), 'STB Models Tier 3'!R92*$R$2,"")</f>
        <v/>
      </c>
      <c r="S92" s="14" t="str">
        <f>IF(AND(NOT(ISBLANK('STB Models Tier 3'!S92)),OR(ISBLANK('STB Models Tier 3'!T92),'STB Models Tier 3'!T92=0),NOT(ISBLANK(VLOOKUP($G92,'Tier 3 Allowances'!$A$2:$AB$6,12,FALSE))),'STB Models Tier 3'!S92&lt;2), 'STB Models Tier 3'!S92*$S$2,"")</f>
        <v/>
      </c>
      <c r="T92" s="14" t="str">
        <f>IF(AND(NOT(ISBLANK('STB Models Tier 3'!T92)),NOT(ISBLANK(VLOOKUP($G92,'Tier 3 Allowances'!$A$2:$AB$6,13,FALSE))),'STB Models Tier 3'!T92&lt;2), 'STB Models Tier 3'!T92*$T$2,"")</f>
        <v/>
      </c>
      <c r="U92" s="14" t="str">
        <f>IF(AND(NOT(ISBLANK('STB Models Tier 3'!U92)),NOT(ISBLANK(VLOOKUP($G92,'Tier 3 Allowances'!$A$2:$AB$6,14,FALSE))),'STB Models Tier 3'!U92&lt;2), 'STB Models Tier 3'!U92*$U$2,"")</f>
        <v/>
      </c>
      <c r="V92" s="14" t="str">
        <f>IF(AND(NOT(ISBLANK('STB Models Tier 3'!V92)),NOT(ISBLANK(VLOOKUP($G92,'Tier 3 Allowances'!$A$2:$AB$6,15,FALSE))),'STB Models Tier 3'!V92&lt;3), 'STB Models Tier 3'!V92*$V$2,"")</f>
        <v/>
      </c>
      <c r="W92" s="14" t="str">
        <f>IF(AND(NOT(ISBLANK('STB Models Tier 3'!W92)),NOT(ISBLANK(VLOOKUP($G92,'Tier 3 Allowances'!$A$2:$AB$6,16,FALSE))),'STB Models Tier 3'!W92&lt;2), 'STB Models Tier 3'!W92*$W$2,"")</f>
        <v/>
      </c>
      <c r="X92" s="14" t="str">
        <f>IF(AND(NOT(ISBLANK('STB Models Tier 3'!X92)),NOT(ISBLANK(VLOOKUP($G92,'Tier 3 Allowances'!$A$2:$AB$6,17,FALSE))),'STB Models Tier 3'!X92&lt;6), 'STB Models Tier 3'!X92*$X$2,"")</f>
        <v/>
      </c>
      <c r="Y92" s="14" t="str">
        <f>IF(AND(NOT(ISBLANK('STB Models Tier 3'!Y92)),NOT(ISBLANK(VLOOKUP($G92,'Tier 3 Allowances'!$A$2:$AB$6,18,FALSE))),'STB Models Tier 3'!Y92&lt;3), 'STB Models Tier 3'!Y92*$Y$2,"")</f>
        <v/>
      </c>
      <c r="Z92" s="14" t="str">
        <f>IF(AND(NOT(ISBLANK('STB Models Tier 3'!Z92)),NOT(ISBLANK(VLOOKUP($G92,'Tier 3 Allowances'!$A$2:$AB$6,19,FALSE))),'STB Models Tier 3'!Z92&lt;3), 'STB Models Tier 3'!Z92*$Z$2,"")</f>
        <v/>
      </c>
      <c r="AA92" s="14" t="str">
        <f>IF(AND(NOT(ISBLANK('STB Models Tier 3'!AA92)),NOT(ISBLANK(VLOOKUP($G92,'Tier 3 Allowances'!$A$2:$AB$6,20,FALSE))),'STB Models Tier 3'!AA92&lt;11), 'STB Models Tier 3'!AA92*$AA$2,"")</f>
        <v/>
      </c>
      <c r="AB92" s="14" t="str">
        <f>IF(AND(NOT(ISBLANK('STB Models Tier 3'!AB92)),NOT(ISBLANK(VLOOKUP($G92,'Tier 3 Allowances'!$A$2:$AB$6,21,FALSE))),'STB Models Tier 3'!AB92&lt;3), 'STB Models Tier 3'!AB92*$AB$2,"")</f>
        <v/>
      </c>
      <c r="AC92" s="14" t="str">
        <f>IF(AND(NOT(ISBLANK('STB Models Tier 3'!AC92)),NOT(ISBLANK(VLOOKUP($G92,'Tier 3 Allowances'!$A$2:$AB$6,22,FALSE))),'STB Models Tier 3'!AC92&lt;3), 'STB Models Tier 3'!AC92*$AC$2,"")</f>
        <v/>
      </c>
      <c r="AD92" s="14" t="str">
        <f>IF(AND(NOT(ISBLANK('STB Models Tier 3'!AD92)),NOT(ISBLANK(VLOOKUP($G92,'Tier 3 Allowances'!$A$2:$AB$6,23,FALSE))),'STB Models Tier 3'!AD92&lt;11), 'STB Models Tier 3'!AD92*$AD$2,"")</f>
        <v/>
      </c>
      <c r="AE92" s="14" t="str">
        <f>IF(AND(NOT(ISBLANK('STB Models Tier 3'!AE92)),NOT(ISBLANK(VLOOKUP($G92,'Tier 3 Allowances'!$A$2:$AB$6,24,FALSE))),'STB Models Tier 3'!AE92&lt;2), 'STB Models Tier 3'!AE92*$AE$2,"")</f>
        <v/>
      </c>
      <c r="AF92" s="14" t="str">
        <f>IF(AND(NOT(ISBLANK('STB Models Tier 3'!AF92)),NOT(ISBLANK(VLOOKUP($G92,'Tier 3 Allowances'!$A$2:$AB$6,25,FALSE))),'STB Models Tier 3'!AF92&lt;2,OR(ISBLANK('STB Models Tier 3'!AE92),'STB Models Tier 3'!AE92=0),OR(ISBLANK('STB Models Tier 3'!$P92),'STB Models Tier 3'!$P92=0)), 'STB Models Tier 3'!AF92*$AF$2,"")</f>
        <v/>
      </c>
      <c r="AG92" s="14" t="str">
        <f>IF(AND(NOT(ISBLANK('STB Models Tier 3'!AG92)),NOT(ISBLANK(VLOOKUP($G92,'Tier 3 Allowances'!$A$2:$AB$6,26,FALSE))),'STB Models Tier 3'!AG92&lt;2), 'STB Models Tier 3'!AG92*$AG$2,"")</f>
        <v/>
      </c>
      <c r="AH92" s="14" t="str">
        <f>IF(AND(NOT(ISBLANK('STB Models Tier 3'!AH92)),NOT(ISBLANK(VLOOKUP($G92,'Tier 3 Allowances'!$A$2:$AB$6,27,FALSE))),'STB Models Tier 3'!AH92&lt;2), 'STB Models Tier 3'!AH92*$AH$2,"")</f>
        <v/>
      </c>
      <c r="AI92" s="14" t="str">
        <f>IF(AND(NOT(ISBLANK('STB Models Tier 3'!AI92)),NOT(ISBLANK(VLOOKUP($G92,'Tier 3 Allowances'!$A$2:$AB$6,28,FALSE))),'STB Models Tier 3'!AI92&lt;2), 'STB Models Tier 3'!AI92*$AI$2,"")</f>
        <v/>
      </c>
      <c r="AJ92" s="56" t="str">
        <f>IF(ISBLANK('STB Models Tier 3'!AJ92),"",'STB Models Tier 3'!AJ92)</f>
        <v/>
      </c>
      <c r="AK92" s="15" t="str">
        <f>IF(ISBLANK('STB Models Tier 3'!AK92),"",'STB Models Tier 3'!AK92)</f>
        <v/>
      </c>
      <c r="AL92" s="15" t="str">
        <f>IF(ISBLANK('STB Models Tier 3'!AL92),"",'STB Models Tier 3'!AL92)</f>
        <v/>
      </c>
      <c r="AM92" s="15" t="str">
        <f>IF(ISBLANK('STB Models Tier 3'!AM92),"",'STB Models Tier 3'!AM92)</f>
        <v/>
      </c>
      <c r="AN92" s="15" t="str">
        <f>IF(ISBLANK('STB Models Tier 3'!AN92),"",'STB Models Tier 3'!AN92)</f>
        <v/>
      </c>
      <c r="AO92" s="15" t="str">
        <f>IF(ISBLANK('STB Models Tier 3'!AO92),"",'STB Models Tier 3'!AO92)</f>
        <v/>
      </c>
      <c r="AP92" s="15" t="str">
        <f>IF(ISBLANK('STB Models Tier 3'!G92),"",IF(ISBLANK('STB Models Tier 3'!H92), 14, 7-(4-$H92)/2))</f>
        <v/>
      </c>
      <c r="AQ92" s="15" t="str">
        <f>IF(ISBLANK('STB Models Tier 3'!G92),"",IF(ISBLANK('STB Models Tier 3'!I92),10,(10-I92)))</f>
        <v/>
      </c>
      <c r="AR92" s="15" t="str">
        <f>IF(ISBLANK('STB Models Tier 3'!G92),"",IF(ISBLANK('STB Models Tier 3'!H92),0,7+(4-H92)/2))</f>
        <v/>
      </c>
      <c r="AS92" s="15" t="str">
        <f>IF(ISBLANK('STB Models Tier 3'!G92),"",'STB Models Tier 3'!I92)</f>
        <v/>
      </c>
      <c r="AT92" s="15" t="str">
        <f>IF(ISBLANK('STB Models Tier 3'!G92),"",(IF(OR(AND(NOT(ISBLANK('STB Models Tier 3'!H92)),ISBLANK('STB Models Tier 3'!AM92)),AND(NOT(ISBLANK('STB Models Tier 3'!I92)),ISBLANK('STB Models Tier 3'!AN92)),ISBLANK('STB Models Tier 3'!AL92)),"Incomplete",0.365*('STB Models Tier 3'!AK92*AP92+'STB Models Tier 3'!AL92*AQ92+'STB Models Tier 3'!AM92*AR92+'STB Models Tier 3'!AN92*AS92))))</f>
        <v/>
      </c>
      <c r="AU92" s="14" t="str">
        <f>IF(ISBLANK('STB Models Tier 3'!G92),"",VLOOKUP(G92,'Tier 3 Allowances'!$A$2:$B$6,2,FALSE)+SUM($J92:$AI92))</f>
        <v/>
      </c>
      <c r="AV92" s="56" t="str">
        <f>IF(ISBLANK('STB Models Tier 3'!G92),"",AU92+'STB Models Tier 3'!AJ92)</f>
        <v/>
      </c>
      <c r="AW92" s="56" t="str">
        <f>IF(ISBLANK('STB Models Tier 3'!AO92),"",IF('STB Models Tier 3'!AO92&gt;'Tier 3 Calculations'!AV92,"No","Yes"))</f>
        <v/>
      </c>
      <c r="AX92" s="79" t="str">
        <f>IF(ISBLANK('STB Models Tier 3'!AT92),"",'STB Models Tier 3'!AT92)</f>
        <v/>
      </c>
    </row>
    <row r="93" spans="1:50" ht="16" x14ac:dyDescent="0.2">
      <c r="A93" s="56" t="str">
        <f>IF(ISBLANK('STB Models Tier 3'!A93),"",'STB Models Tier 3'!A93)</f>
        <v/>
      </c>
      <c r="B93" s="14" t="str">
        <f>IF(ISBLANK('STB Models Tier 3'!B93),"",'STB Models Tier 3'!B93)</f>
        <v/>
      </c>
      <c r="C93" s="14" t="str">
        <f>IF(ISBLANK('STB Models Tier 3'!C93),"",'STB Models Tier 3'!C93)</f>
        <v/>
      </c>
      <c r="D93" s="14" t="str">
        <f>IF(ISBLANK('STB Models Tier 3'!D93),"",'STB Models Tier 3'!D93)</f>
        <v/>
      </c>
      <c r="E93" s="14" t="str">
        <f>IF(ISBLANK('STB Models Tier 3'!E93),"",'STB Models Tier 3'!E93)</f>
        <v/>
      </c>
      <c r="F93" s="14" t="str">
        <f>IF(ISBLANK('STB Models Tier 3'!F93),"",'STB Models Tier 3'!F93)</f>
        <v/>
      </c>
      <c r="G93" s="14" t="str">
        <f>IF(ISBLANK('STB Models Tier 3'!G93),"",'STB Models Tier 3'!G93)</f>
        <v/>
      </c>
      <c r="H93" s="14" t="str">
        <f>IF(ISBLANK('STB Models Tier 3'!H93),"",'STB Models Tier 3'!H93)</f>
        <v/>
      </c>
      <c r="I93" s="14" t="str">
        <f>IF(ISBLANK('STB Models Tier 3'!I93),"",'STB Models Tier 3'!I93)</f>
        <v/>
      </c>
      <c r="J93" s="14" t="str">
        <f>IF(AND(NOT(ISBLANK('STB Models Tier 3'!J93)),NOT(ISBLANK(VLOOKUP($G93,'Tier 3 Allowances'!$A$2:$AB$6,3,FALSE))),'STB Models Tier 3'!J93&lt;2), 'STB Models Tier 3'!J93*$J$2,"")</f>
        <v/>
      </c>
      <c r="K93" s="14" t="str">
        <f>IF(AND(NOT(ISBLANK('STB Models Tier 3'!K93)),NOT(ISBLANK(VLOOKUP($G93,'Tier 3 Allowances'!$A$2:$AB$6,4,FALSE))),'STB Models Tier 3'!K93&lt;3), 'STB Models Tier 3'!K93*$K$2,"")</f>
        <v/>
      </c>
      <c r="L93" s="14" t="str">
        <f>IF(AND(NOT(ISBLANK('STB Models Tier 3'!L93)),NOT(ISBLANK(VLOOKUP($G93,'Tier 3 Allowances'!$A$2:$AB$6,5,FALSE))),'STB Models Tier 3'!L93&lt;2), 'STB Models Tier 3'!L93*$L$2,"")</f>
        <v/>
      </c>
      <c r="M93" s="14" t="str">
        <f>IF(AND(NOT(ISBLANK('STB Models Tier 3'!M93)),NOT(ISBLANK(VLOOKUP($G93,'Tier 3 Allowances'!$A$2:$AB$6,6,FALSE))),'STB Models Tier 3'!M93&lt;3), 'STB Models Tier 3'!M93*$M$2,"")</f>
        <v/>
      </c>
      <c r="N93" s="14" t="str">
        <f>IF(AND(NOT(ISBLANK('STB Models Tier 3'!N93)),OR(ISBLANK('STB Models Tier 3'!O93),'STB Models Tier 3'!O93=0),NOT(ISBLANK(VLOOKUP($G93,'Tier 3 Allowances'!$A$2:$AB$6,7,FALSE))),'STB Models Tier 3'!N93&lt;2), 'STB Models Tier 3'!N93*$N$2,"")</f>
        <v/>
      </c>
      <c r="O93" s="14" t="str">
        <f>IF(AND(NOT(ISBLANK('STB Models Tier 3'!O93)),NOT(ISBLANK(VLOOKUP($G93,'Tier 3 Allowances'!$A$2:$AB$6,8,FALSE))),'STB Models Tier 3'!O93&lt;2), 'STB Models Tier 3'!O93*$O$2,"")</f>
        <v/>
      </c>
      <c r="P93" s="14" t="str">
        <f>IF(AND(NOT(ISBLANK('STB Models Tier 3'!P93)),NOT(ISBLANK(VLOOKUP($G93,'Tier 3 Allowances'!$A$2:$AB$6,9,FALSE))),'STB Models Tier 3'!P93&lt;7), 'STB Models Tier 3'!P93*$P$2,"")</f>
        <v/>
      </c>
      <c r="Q93" s="14" t="str">
        <f>IF(AND(NOT(ISBLANK('STB Models Tier 3'!Q93)),OR(ISBLANK('STB Models Tier 3'!T93),'STB Models Tier 3'!T93=0),NOT(ISBLANK(VLOOKUP($G93,'Tier 3 Allowances'!$A$2:$AB$6,10,FALSE))),'STB Models Tier 3'!Q93&lt;2), 'STB Models Tier 3'!Q93*$Q$2,"")</f>
        <v/>
      </c>
      <c r="R93" s="14" t="str">
        <f>IF(AND(NOT(ISBLANK('STB Models Tier 3'!R93)),NOT(ISBLANK(VLOOKUP($G93,'Tier 3 Allowances'!$A$2:$AB$6,11,FALSE))),'STB Models Tier 3'!R93&lt;2), 'STB Models Tier 3'!R93*$R$2,"")</f>
        <v/>
      </c>
      <c r="S93" s="14" t="str">
        <f>IF(AND(NOT(ISBLANK('STB Models Tier 3'!S93)),OR(ISBLANK('STB Models Tier 3'!T93),'STB Models Tier 3'!T93=0),NOT(ISBLANK(VLOOKUP($G93,'Tier 3 Allowances'!$A$2:$AB$6,12,FALSE))),'STB Models Tier 3'!S93&lt;2), 'STB Models Tier 3'!S93*$S$2,"")</f>
        <v/>
      </c>
      <c r="T93" s="14" t="str">
        <f>IF(AND(NOT(ISBLANK('STB Models Tier 3'!T93)),NOT(ISBLANK(VLOOKUP($G93,'Tier 3 Allowances'!$A$2:$AB$6,13,FALSE))),'STB Models Tier 3'!T93&lt;2), 'STB Models Tier 3'!T93*$T$2,"")</f>
        <v/>
      </c>
      <c r="U93" s="14" t="str">
        <f>IF(AND(NOT(ISBLANK('STB Models Tier 3'!U93)),NOT(ISBLANK(VLOOKUP($G93,'Tier 3 Allowances'!$A$2:$AB$6,14,FALSE))),'STB Models Tier 3'!U93&lt;2), 'STB Models Tier 3'!U93*$U$2,"")</f>
        <v/>
      </c>
      <c r="V93" s="14" t="str">
        <f>IF(AND(NOT(ISBLANK('STB Models Tier 3'!V93)),NOT(ISBLANK(VLOOKUP($G93,'Tier 3 Allowances'!$A$2:$AB$6,15,FALSE))),'STB Models Tier 3'!V93&lt;3), 'STB Models Tier 3'!V93*$V$2,"")</f>
        <v/>
      </c>
      <c r="W93" s="14" t="str">
        <f>IF(AND(NOT(ISBLANK('STB Models Tier 3'!W93)),NOT(ISBLANK(VLOOKUP($G93,'Tier 3 Allowances'!$A$2:$AB$6,16,FALSE))),'STB Models Tier 3'!W93&lt;2), 'STB Models Tier 3'!W93*$W$2,"")</f>
        <v/>
      </c>
      <c r="X93" s="14" t="str">
        <f>IF(AND(NOT(ISBLANK('STB Models Tier 3'!X93)),NOT(ISBLANK(VLOOKUP($G93,'Tier 3 Allowances'!$A$2:$AB$6,17,FALSE))),'STB Models Tier 3'!X93&lt;6), 'STB Models Tier 3'!X93*$X$2,"")</f>
        <v/>
      </c>
      <c r="Y93" s="14" t="str">
        <f>IF(AND(NOT(ISBLANK('STB Models Tier 3'!Y93)),NOT(ISBLANK(VLOOKUP($G93,'Tier 3 Allowances'!$A$2:$AB$6,18,FALSE))),'STB Models Tier 3'!Y93&lt;3), 'STB Models Tier 3'!Y93*$Y$2,"")</f>
        <v/>
      </c>
      <c r="Z93" s="14" t="str">
        <f>IF(AND(NOT(ISBLANK('STB Models Tier 3'!Z93)),NOT(ISBLANK(VLOOKUP($G93,'Tier 3 Allowances'!$A$2:$AB$6,19,FALSE))),'STB Models Tier 3'!Z93&lt;3), 'STB Models Tier 3'!Z93*$Z$2,"")</f>
        <v/>
      </c>
      <c r="AA93" s="14" t="str">
        <f>IF(AND(NOT(ISBLANK('STB Models Tier 3'!AA93)),NOT(ISBLANK(VLOOKUP($G93,'Tier 3 Allowances'!$A$2:$AB$6,20,FALSE))),'STB Models Tier 3'!AA93&lt;11), 'STB Models Tier 3'!AA93*$AA$2,"")</f>
        <v/>
      </c>
      <c r="AB93" s="14" t="str">
        <f>IF(AND(NOT(ISBLANK('STB Models Tier 3'!AB93)),NOT(ISBLANK(VLOOKUP($G93,'Tier 3 Allowances'!$A$2:$AB$6,21,FALSE))),'STB Models Tier 3'!AB93&lt;3), 'STB Models Tier 3'!AB93*$AB$2,"")</f>
        <v/>
      </c>
      <c r="AC93" s="14" t="str">
        <f>IF(AND(NOT(ISBLANK('STB Models Tier 3'!AC93)),NOT(ISBLANK(VLOOKUP($G93,'Tier 3 Allowances'!$A$2:$AB$6,22,FALSE))),'STB Models Tier 3'!AC93&lt;3), 'STB Models Tier 3'!AC93*$AC$2,"")</f>
        <v/>
      </c>
      <c r="AD93" s="14" t="str">
        <f>IF(AND(NOT(ISBLANK('STB Models Tier 3'!AD93)),NOT(ISBLANK(VLOOKUP($G93,'Tier 3 Allowances'!$A$2:$AB$6,23,FALSE))),'STB Models Tier 3'!AD93&lt;11), 'STB Models Tier 3'!AD93*$AD$2,"")</f>
        <v/>
      </c>
      <c r="AE93" s="14" t="str">
        <f>IF(AND(NOT(ISBLANK('STB Models Tier 3'!AE93)),NOT(ISBLANK(VLOOKUP($G93,'Tier 3 Allowances'!$A$2:$AB$6,24,FALSE))),'STB Models Tier 3'!AE93&lt;2), 'STB Models Tier 3'!AE93*$AE$2,"")</f>
        <v/>
      </c>
      <c r="AF93" s="14" t="str">
        <f>IF(AND(NOT(ISBLANK('STB Models Tier 3'!AF93)),NOT(ISBLANK(VLOOKUP($G93,'Tier 3 Allowances'!$A$2:$AB$6,25,FALSE))),'STB Models Tier 3'!AF93&lt;2,OR(ISBLANK('STB Models Tier 3'!AE93),'STB Models Tier 3'!AE93=0),OR(ISBLANK('STB Models Tier 3'!$P93),'STB Models Tier 3'!$P93=0)), 'STB Models Tier 3'!AF93*$AF$2,"")</f>
        <v/>
      </c>
      <c r="AG93" s="14" t="str">
        <f>IF(AND(NOT(ISBLANK('STB Models Tier 3'!AG93)),NOT(ISBLANK(VLOOKUP($G93,'Tier 3 Allowances'!$A$2:$AB$6,26,FALSE))),'STB Models Tier 3'!AG93&lt;2), 'STB Models Tier 3'!AG93*$AG$2,"")</f>
        <v/>
      </c>
      <c r="AH93" s="14" t="str">
        <f>IF(AND(NOT(ISBLANK('STB Models Tier 3'!AH93)),NOT(ISBLANK(VLOOKUP($G93,'Tier 3 Allowances'!$A$2:$AB$6,27,FALSE))),'STB Models Tier 3'!AH93&lt;2), 'STB Models Tier 3'!AH93*$AH$2,"")</f>
        <v/>
      </c>
      <c r="AI93" s="14" t="str">
        <f>IF(AND(NOT(ISBLANK('STB Models Tier 3'!AI93)),NOT(ISBLANK(VLOOKUP($G93,'Tier 3 Allowances'!$A$2:$AB$6,28,FALSE))),'STB Models Tier 3'!AI93&lt;2), 'STB Models Tier 3'!AI93*$AI$2,"")</f>
        <v/>
      </c>
      <c r="AJ93" s="56" t="str">
        <f>IF(ISBLANK('STB Models Tier 3'!AJ93),"",'STB Models Tier 3'!AJ93)</f>
        <v/>
      </c>
      <c r="AK93" s="15" t="str">
        <f>IF(ISBLANK('STB Models Tier 3'!AK93),"",'STB Models Tier 3'!AK93)</f>
        <v/>
      </c>
      <c r="AL93" s="15" t="str">
        <f>IF(ISBLANK('STB Models Tier 3'!AL93),"",'STB Models Tier 3'!AL93)</f>
        <v/>
      </c>
      <c r="AM93" s="15" t="str">
        <f>IF(ISBLANK('STB Models Tier 3'!AM93),"",'STB Models Tier 3'!AM93)</f>
        <v/>
      </c>
      <c r="AN93" s="15" t="str">
        <f>IF(ISBLANK('STB Models Tier 3'!AN93),"",'STB Models Tier 3'!AN93)</f>
        <v/>
      </c>
      <c r="AO93" s="15" t="str">
        <f>IF(ISBLANK('STB Models Tier 3'!AO93),"",'STB Models Tier 3'!AO93)</f>
        <v/>
      </c>
      <c r="AP93" s="15" t="str">
        <f>IF(ISBLANK('STB Models Tier 3'!G93),"",IF(ISBLANK('STB Models Tier 3'!H93), 14, 7-(4-$H93)/2))</f>
        <v/>
      </c>
      <c r="AQ93" s="15" t="str">
        <f>IF(ISBLANK('STB Models Tier 3'!G93),"",IF(ISBLANK('STB Models Tier 3'!I93),10,(10-I93)))</f>
        <v/>
      </c>
      <c r="AR93" s="15" t="str">
        <f>IF(ISBLANK('STB Models Tier 3'!G93),"",IF(ISBLANK('STB Models Tier 3'!H93),0,7+(4-H93)/2))</f>
        <v/>
      </c>
      <c r="AS93" s="15" t="str">
        <f>IF(ISBLANK('STB Models Tier 3'!G93),"",'STB Models Tier 3'!I93)</f>
        <v/>
      </c>
      <c r="AT93" s="15" t="str">
        <f>IF(ISBLANK('STB Models Tier 3'!G93),"",(IF(OR(AND(NOT(ISBLANK('STB Models Tier 3'!H93)),ISBLANK('STB Models Tier 3'!AM93)),AND(NOT(ISBLANK('STB Models Tier 3'!I93)),ISBLANK('STB Models Tier 3'!AN93)),ISBLANK('STB Models Tier 3'!AL93)),"Incomplete",0.365*('STB Models Tier 3'!AK93*AP93+'STB Models Tier 3'!AL93*AQ93+'STB Models Tier 3'!AM93*AR93+'STB Models Tier 3'!AN93*AS93))))</f>
        <v/>
      </c>
      <c r="AU93" s="14" t="str">
        <f>IF(ISBLANK('STB Models Tier 3'!G93),"",VLOOKUP(G93,'Tier 3 Allowances'!$A$2:$B$6,2,FALSE)+SUM($J93:$AI93))</f>
        <v/>
      </c>
      <c r="AV93" s="56" t="str">
        <f>IF(ISBLANK('STB Models Tier 3'!G93),"",AU93+'STB Models Tier 3'!AJ93)</f>
        <v/>
      </c>
      <c r="AW93" s="56" t="str">
        <f>IF(ISBLANK('STB Models Tier 3'!AO93),"",IF('STB Models Tier 3'!AO93&gt;'Tier 3 Calculations'!AV93,"No","Yes"))</f>
        <v/>
      </c>
      <c r="AX93" s="79" t="str">
        <f>IF(ISBLANK('STB Models Tier 3'!AT93),"",'STB Models Tier 3'!AT93)</f>
        <v/>
      </c>
    </row>
    <row r="94" spans="1:50" ht="16" x14ac:dyDescent="0.2">
      <c r="A94" s="56" t="str">
        <f>IF(ISBLANK('STB Models Tier 3'!A94),"",'STB Models Tier 3'!A94)</f>
        <v/>
      </c>
      <c r="B94" s="14" t="str">
        <f>IF(ISBLANK('STB Models Tier 3'!B94),"",'STB Models Tier 3'!B94)</f>
        <v/>
      </c>
      <c r="C94" s="14" t="str">
        <f>IF(ISBLANK('STB Models Tier 3'!C94),"",'STB Models Tier 3'!C94)</f>
        <v/>
      </c>
      <c r="D94" s="14" t="str">
        <f>IF(ISBLANK('STB Models Tier 3'!D94),"",'STB Models Tier 3'!D94)</f>
        <v/>
      </c>
      <c r="E94" s="14" t="str">
        <f>IF(ISBLANK('STB Models Tier 3'!E94),"",'STB Models Tier 3'!E94)</f>
        <v/>
      </c>
      <c r="F94" s="14" t="str">
        <f>IF(ISBLANK('STB Models Tier 3'!F94),"",'STB Models Tier 3'!F94)</f>
        <v/>
      </c>
      <c r="G94" s="14" t="str">
        <f>IF(ISBLANK('STB Models Tier 3'!G94),"",'STB Models Tier 3'!G94)</f>
        <v/>
      </c>
      <c r="H94" s="14" t="str">
        <f>IF(ISBLANK('STB Models Tier 3'!H94),"",'STB Models Tier 3'!H94)</f>
        <v/>
      </c>
      <c r="I94" s="14" t="str">
        <f>IF(ISBLANK('STB Models Tier 3'!I94),"",'STB Models Tier 3'!I94)</f>
        <v/>
      </c>
      <c r="J94" s="14" t="str">
        <f>IF(AND(NOT(ISBLANK('STB Models Tier 3'!J94)),NOT(ISBLANK(VLOOKUP($G94,'Tier 3 Allowances'!$A$2:$AB$6,3,FALSE))),'STB Models Tier 3'!J94&lt;2), 'STB Models Tier 3'!J94*$J$2,"")</f>
        <v/>
      </c>
      <c r="K94" s="14" t="str">
        <f>IF(AND(NOT(ISBLANK('STB Models Tier 3'!K94)),NOT(ISBLANK(VLOOKUP($G94,'Tier 3 Allowances'!$A$2:$AB$6,4,FALSE))),'STB Models Tier 3'!K94&lt;3), 'STB Models Tier 3'!K94*$K$2,"")</f>
        <v/>
      </c>
      <c r="L94" s="14" t="str">
        <f>IF(AND(NOT(ISBLANK('STB Models Tier 3'!L94)),NOT(ISBLANK(VLOOKUP($G94,'Tier 3 Allowances'!$A$2:$AB$6,5,FALSE))),'STB Models Tier 3'!L94&lt;2), 'STB Models Tier 3'!L94*$L$2,"")</f>
        <v/>
      </c>
      <c r="M94" s="14" t="str">
        <f>IF(AND(NOT(ISBLANK('STB Models Tier 3'!M94)),NOT(ISBLANK(VLOOKUP($G94,'Tier 3 Allowances'!$A$2:$AB$6,6,FALSE))),'STB Models Tier 3'!M94&lt;3), 'STB Models Tier 3'!M94*$M$2,"")</f>
        <v/>
      </c>
      <c r="N94" s="14" t="str">
        <f>IF(AND(NOT(ISBLANK('STB Models Tier 3'!N94)),OR(ISBLANK('STB Models Tier 3'!O94),'STB Models Tier 3'!O94=0),NOT(ISBLANK(VLOOKUP($G94,'Tier 3 Allowances'!$A$2:$AB$6,7,FALSE))),'STB Models Tier 3'!N94&lt;2), 'STB Models Tier 3'!N94*$N$2,"")</f>
        <v/>
      </c>
      <c r="O94" s="14" t="str">
        <f>IF(AND(NOT(ISBLANK('STB Models Tier 3'!O94)),NOT(ISBLANK(VLOOKUP($G94,'Tier 3 Allowances'!$A$2:$AB$6,8,FALSE))),'STB Models Tier 3'!O94&lt;2), 'STB Models Tier 3'!O94*$O$2,"")</f>
        <v/>
      </c>
      <c r="P94" s="14" t="str">
        <f>IF(AND(NOT(ISBLANK('STB Models Tier 3'!P94)),NOT(ISBLANK(VLOOKUP($G94,'Tier 3 Allowances'!$A$2:$AB$6,9,FALSE))),'STB Models Tier 3'!P94&lt;7), 'STB Models Tier 3'!P94*$P$2,"")</f>
        <v/>
      </c>
      <c r="Q94" s="14" t="str">
        <f>IF(AND(NOT(ISBLANK('STB Models Tier 3'!Q94)),OR(ISBLANK('STB Models Tier 3'!T94),'STB Models Tier 3'!T94=0),NOT(ISBLANK(VLOOKUP($G94,'Tier 3 Allowances'!$A$2:$AB$6,10,FALSE))),'STB Models Tier 3'!Q94&lt;2), 'STB Models Tier 3'!Q94*$Q$2,"")</f>
        <v/>
      </c>
      <c r="R94" s="14" t="str">
        <f>IF(AND(NOT(ISBLANK('STB Models Tier 3'!R94)),NOT(ISBLANK(VLOOKUP($G94,'Tier 3 Allowances'!$A$2:$AB$6,11,FALSE))),'STB Models Tier 3'!R94&lt;2), 'STB Models Tier 3'!R94*$R$2,"")</f>
        <v/>
      </c>
      <c r="S94" s="14" t="str">
        <f>IF(AND(NOT(ISBLANK('STB Models Tier 3'!S94)),OR(ISBLANK('STB Models Tier 3'!T94),'STB Models Tier 3'!T94=0),NOT(ISBLANK(VLOOKUP($G94,'Tier 3 Allowances'!$A$2:$AB$6,12,FALSE))),'STB Models Tier 3'!S94&lt;2), 'STB Models Tier 3'!S94*$S$2,"")</f>
        <v/>
      </c>
      <c r="T94" s="14" t="str">
        <f>IF(AND(NOT(ISBLANK('STB Models Tier 3'!T94)),NOT(ISBLANK(VLOOKUP($G94,'Tier 3 Allowances'!$A$2:$AB$6,13,FALSE))),'STB Models Tier 3'!T94&lt;2), 'STB Models Tier 3'!T94*$T$2,"")</f>
        <v/>
      </c>
      <c r="U94" s="14" t="str">
        <f>IF(AND(NOT(ISBLANK('STB Models Tier 3'!U94)),NOT(ISBLANK(VLOOKUP($G94,'Tier 3 Allowances'!$A$2:$AB$6,14,FALSE))),'STB Models Tier 3'!U94&lt;2), 'STB Models Tier 3'!U94*$U$2,"")</f>
        <v/>
      </c>
      <c r="V94" s="14" t="str">
        <f>IF(AND(NOT(ISBLANK('STB Models Tier 3'!V94)),NOT(ISBLANK(VLOOKUP($G94,'Tier 3 Allowances'!$A$2:$AB$6,15,FALSE))),'STB Models Tier 3'!V94&lt;3), 'STB Models Tier 3'!V94*$V$2,"")</f>
        <v/>
      </c>
      <c r="W94" s="14" t="str">
        <f>IF(AND(NOT(ISBLANK('STB Models Tier 3'!W94)),NOT(ISBLANK(VLOOKUP($G94,'Tier 3 Allowances'!$A$2:$AB$6,16,FALSE))),'STB Models Tier 3'!W94&lt;2), 'STB Models Tier 3'!W94*$W$2,"")</f>
        <v/>
      </c>
      <c r="X94" s="14" t="str">
        <f>IF(AND(NOT(ISBLANK('STB Models Tier 3'!X94)),NOT(ISBLANK(VLOOKUP($G94,'Tier 3 Allowances'!$A$2:$AB$6,17,FALSE))),'STB Models Tier 3'!X94&lt;6), 'STB Models Tier 3'!X94*$X$2,"")</f>
        <v/>
      </c>
      <c r="Y94" s="14" t="str">
        <f>IF(AND(NOT(ISBLANK('STB Models Tier 3'!Y94)),NOT(ISBLANK(VLOOKUP($G94,'Tier 3 Allowances'!$A$2:$AB$6,18,FALSE))),'STB Models Tier 3'!Y94&lt;3), 'STB Models Tier 3'!Y94*$Y$2,"")</f>
        <v/>
      </c>
      <c r="Z94" s="14" t="str">
        <f>IF(AND(NOT(ISBLANK('STB Models Tier 3'!Z94)),NOT(ISBLANK(VLOOKUP($G94,'Tier 3 Allowances'!$A$2:$AB$6,19,FALSE))),'STB Models Tier 3'!Z94&lt;3), 'STB Models Tier 3'!Z94*$Z$2,"")</f>
        <v/>
      </c>
      <c r="AA94" s="14" t="str">
        <f>IF(AND(NOT(ISBLANK('STB Models Tier 3'!AA94)),NOT(ISBLANK(VLOOKUP($G94,'Tier 3 Allowances'!$A$2:$AB$6,20,FALSE))),'STB Models Tier 3'!AA94&lt;11), 'STB Models Tier 3'!AA94*$AA$2,"")</f>
        <v/>
      </c>
      <c r="AB94" s="14" t="str">
        <f>IF(AND(NOT(ISBLANK('STB Models Tier 3'!AB94)),NOT(ISBLANK(VLOOKUP($G94,'Tier 3 Allowances'!$A$2:$AB$6,21,FALSE))),'STB Models Tier 3'!AB94&lt;3), 'STB Models Tier 3'!AB94*$AB$2,"")</f>
        <v/>
      </c>
      <c r="AC94" s="14" t="str">
        <f>IF(AND(NOT(ISBLANK('STB Models Tier 3'!AC94)),NOT(ISBLANK(VLOOKUP($G94,'Tier 3 Allowances'!$A$2:$AB$6,22,FALSE))),'STB Models Tier 3'!AC94&lt;3), 'STB Models Tier 3'!AC94*$AC$2,"")</f>
        <v/>
      </c>
      <c r="AD94" s="14" t="str">
        <f>IF(AND(NOT(ISBLANK('STB Models Tier 3'!AD94)),NOT(ISBLANK(VLOOKUP($G94,'Tier 3 Allowances'!$A$2:$AB$6,23,FALSE))),'STB Models Tier 3'!AD94&lt;11), 'STB Models Tier 3'!AD94*$AD$2,"")</f>
        <v/>
      </c>
      <c r="AE94" s="14" t="str">
        <f>IF(AND(NOT(ISBLANK('STB Models Tier 3'!AE94)),NOT(ISBLANK(VLOOKUP($G94,'Tier 3 Allowances'!$A$2:$AB$6,24,FALSE))),'STB Models Tier 3'!AE94&lt;2), 'STB Models Tier 3'!AE94*$AE$2,"")</f>
        <v/>
      </c>
      <c r="AF94" s="14" t="str">
        <f>IF(AND(NOT(ISBLANK('STB Models Tier 3'!AF94)),NOT(ISBLANK(VLOOKUP($G94,'Tier 3 Allowances'!$A$2:$AB$6,25,FALSE))),'STB Models Tier 3'!AF94&lt;2,OR(ISBLANK('STB Models Tier 3'!AE94),'STB Models Tier 3'!AE94=0),OR(ISBLANK('STB Models Tier 3'!$P94),'STB Models Tier 3'!$P94=0)), 'STB Models Tier 3'!AF94*$AF$2,"")</f>
        <v/>
      </c>
      <c r="AG94" s="14" t="str">
        <f>IF(AND(NOT(ISBLANK('STB Models Tier 3'!AG94)),NOT(ISBLANK(VLOOKUP($G94,'Tier 3 Allowances'!$A$2:$AB$6,26,FALSE))),'STB Models Tier 3'!AG94&lt;2), 'STB Models Tier 3'!AG94*$AG$2,"")</f>
        <v/>
      </c>
      <c r="AH94" s="14" t="str">
        <f>IF(AND(NOT(ISBLANK('STB Models Tier 3'!AH94)),NOT(ISBLANK(VLOOKUP($G94,'Tier 3 Allowances'!$A$2:$AB$6,27,FALSE))),'STB Models Tier 3'!AH94&lt;2), 'STB Models Tier 3'!AH94*$AH$2,"")</f>
        <v/>
      </c>
      <c r="AI94" s="14" t="str">
        <f>IF(AND(NOT(ISBLANK('STB Models Tier 3'!AI94)),NOT(ISBLANK(VLOOKUP($G94,'Tier 3 Allowances'!$A$2:$AB$6,28,FALSE))),'STB Models Tier 3'!AI94&lt;2), 'STB Models Tier 3'!AI94*$AI$2,"")</f>
        <v/>
      </c>
      <c r="AJ94" s="56" t="str">
        <f>IF(ISBLANK('STB Models Tier 3'!AJ94),"",'STB Models Tier 3'!AJ94)</f>
        <v/>
      </c>
      <c r="AK94" s="15" t="str">
        <f>IF(ISBLANK('STB Models Tier 3'!AK94),"",'STB Models Tier 3'!AK94)</f>
        <v/>
      </c>
      <c r="AL94" s="15" t="str">
        <f>IF(ISBLANK('STB Models Tier 3'!AL94),"",'STB Models Tier 3'!AL94)</f>
        <v/>
      </c>
      <c r="AM94" s="15" t="str">
        <f>IF(ISBLANK('STB Models Tier 3'!AM94),"",'STB Models Tier 3'!AM94)</f>
        <v/>
      </c>
      <c r="AN94" s="15" t="str">
        <f>IF(ISBLANK('STB Models Tier 3'!AN94),"",'STB Models Tier 3'!AN94)</f>
        <v/>
      </c>
      <c r="AO94" s="15" t="str">
        <f>IF(ISBLANK('STB Models Tier 3'!AO94),"",'STB Models Tier 3'!AO94)</f>
        <v/>
      </c>
      <c r="AP94" s="15" t="str">
        <f>IF(ISBLANK('STB Models Tier 3'!G94),"",IF(ISBLANK('STB Models Tier 3'!H94), 14, 7-(4-$H94)/2))</f>
        <v/>
      </c>
      <c r="AQ94" s="15" t="str">
        <f>IF(ISBLANK('STB Models Tier 3'!G94),"",IF(ISBLANK('STB Models Tier 3'!I94),10,(10-I94)))</f>
        <v/>
      </c>
      <c r="AR94" s="15" t="str">
        <f>IF(ISBLANK('STB Models Tier 3'!G94),"",IF(ISBLANK('STB Models Tier 3'!H94),0,7+(4-H94)/2))</f>
        <v/>
      </c>
      <c r="AS94" s="15" t="str">
        <f>IF(ISBLANK('STB Models Tier 3'!G94),"",'STB Models Tier 3'!I94)</f>
        <v/>
      </c>
      <c r="AT94" s="15" t="str">
        <f>IF(ISBLANK('STB Models Tier 3'!G94),"",(IF(OR(AND(NOT(ISBLANK('STB Models Tier 3'!H94)),ISBLANK('STB Models Tier 3'!AM94)),AND(NOT(ISBLANK('STB Models Tier 3'!I94)),ISBLANK('STB Models Tier 3'!AN94)),ISBLANK('STB Models Tier 3'!AL94)),"Incomplete",0.365*('STB Models Tier 3'!AK94*AP94+'STB Models Tier 3'!AL94*AQ94+'STB Models Tier 3'!AM94*AR94+'STB Models Tier 3'!AN94*AS94))))</f>
        <v/>
      </c>
      <c r="AU94" s="14" t="str">
        <f>IF(ISBLANK('STB Models Tier 3'!G94),"",VLOOKUP(G94,'Tier 3 Allowances'!$A$2:$B$6,2,FALSE)+SUM($J94:$AI94))</f>
        <v/>
      </c>
      <c r="AV94" s="56" t="str">
        <f>IF(ISBLANK('STB Models Tier 3'!G94),"",AU94+'STB Models Tier 3'!AJ94)</f>
        <v/>
      </c>
      <c r="AW94" s="56" t="str">
        <f>IF(ISBLANK('STB Models Tier 3'!AO94),"",IF('STB Models Tier 3'!AO94&gt;'Tier 3 Calculations'!AV94,"No","Yes"))</f>
        <v/>
      </c>
      <c r="AX94" s="79" t="str">
        <f>IF(ISBLANK('STB Models Tier 3'!AT94),"",'STB Models Tier 3'!AT94)</f>
        <v/>
      </c>
    </row>
    <row r="95" spans="1:50" ht="16" x14ac:dyDescent="0.2">
      <c r="A95" s="56" t="str">
        <f>IF(ISBLANK('STB Models Tier 3'!A95),"",'STB Models Tier 3'!A95)</f>
        <v/>
      </c>
      <c r="B95" s="14" t="str">
        <f>IF(ISBLANK('STB Models Tier 3'!B95),"",'STB Models Tier 3'!B95)</f>
        <v/>
      </c>
      <c r="C95" s="14" t="str">
        <f>IF(ISBLANK('STB Models Tier 3'!C95),"",'STB Models Tier 3'!C95)</f>
        <v/>
      </c>
      <c r="D95" s="14" t="str">
        <f>IF(ISBLANK('STB Models Tier 3'!D95),"",'STB Models Tier 3'!D95)</f>
        <v/>
      </c>
      <c r="E95" s="14" t="str">
        <f>IF(ISBLANK('STB Models Tier 3'!E95),"",'STB Models Tier 3'!E95)</f>
        <v/>
      </c>
      <c r="F95" s="14" t="str">
        <f>IF(ISBLANK('STB Models Tier 3'!F95),"",'STB Models Tier 3'!F95)</f>
        <v/>
      </c>
      <c r="G95" s="14" t="str">
        <f>IF(ISBLANK('STB Models Tier 3'!G95),"",'STB Models Tier 3'!G95)</f>
        <v/>
      </c>
      <c r="H95" s="14" t="str">
        <f>IF(ISBLANK('STB Models Tier 3'!H95),"",'STB Models Tier 3'!H95)</f>
        <v/>
      </c>
      <c r="I95" s="14" t="str">
        <f>IF(ISBLANK('STB Models Tier 3'!I95),"",'STB Models Tier 3'!I95)</f>
        <v/>
      </c>
      <c r="J95" s="14" t="str">
        <f>IF(AND(NOT(ISBLANK('STB Models Tier 3'!J95)),NOT(ISBLANK(VLOOKUP($G95,'Tier 3 Allowances'!$A$2:$AB$6,3,FALSE))),'STB Models Tier 3'!J95&lt;2), 'STB Models Tier 3'!J95*$J$2,"")</f>
        <v/>
      </c>
      <c r="K95" s="14" t="str">
        <f>IF(AND(NOT(ISBLANK('STB Models Tier 3'!K95)),NOT(ISBLANK(VLOOKUP($G95,'Tier 3 Allowances'!$A$2:$AB$6,4,FALSE))),'STB Models Tier 3'!K95&lt;3), 'STB Models Tier 3'!K95*$K$2,"")</f>
        <v/>
      </c>
      <c r="L95" s="14" t="str">
        <f>IF(AND(NOT(ISBLANK('STB Models Tier 3'!L95)),NOT(ISBLANK(VLOOKUP($G95,'Tier 3 Allowances'!$A$2:$AB$6,5,FALSE))),'STB Models Tier 3'!L95&lt;2), 'STB Models Tier 3'!L95*$L$2,"")</f>
        <v/>
      </c>
      <c r="M95" s="14" t="str">
        <f>IF(AND(NOT(ISBLANK('STB Models Tier 3'!M95)),NOT(ISBLANK(VLOOKUP($G95,'Tier 3 Allowances'!$A$2:$AB$6,6,FALSE))),'STB Models Tier 3'!M95&lt;3), 'STB Models Tier 3'!M95*$M$2,"")</f>
        <v/>
      </c>
      <c r="N95" s="14" t="str">
        <f>IF(AND(NOT(ISBLANK('STB Models Tier 3'!N95)),OR(ISBLANK('STB Models Tier 3'!O95),'STB Models Tier 3'!O95=0),NOT(ISBLANK(VLOOKUP($G95,'Tier 3 Allowances'!$A$2:$AB$6,7,FALSE))),'STB Models Tier 3'!N95&lt;2), 'STB Models Tier 3'!N95*$N$2,"")</f>
        <v/>
      </c>
      <c r="O95" s="14" t="str">
        <f>IF(AND(NOT(ISBLANK('STB Models Tier 3'!O95)),NOT(ISBLANK(VLOOKUP($G95,'Tier 3 Allowances'!$A$2:$AB$6,8,FALSE))),'STB Models Tier 3'!O95&lt;2), 'STB Models Tier 3'!O95*$O$2,"")</f>
        <v/>
      </c>
      <c r="P95" s="14" t="str">
        <f>IF(AND(NOT(ISBLANK('STB Models Tier 3'!P95)),NOT(ISBLANK(VLOOKUP($G95,'Tier 3 Allowances'!$A$2:$AB$6,9,FALSE))),'STB Models Tier 3'!P95&lt;7), 'STB Models Tier 3'!P95*$P$2,"")</f>
        <v/>
      </c>
      <c r="Q95" s="14" t="str">
        <f>IF(AND(NOT(ISBLANK('STB Models Tier 3'!Q95)),OR(ISBLANK('STB Models Tier 3'!T95),'STB Models Tier 3'!T95=0),NOT(ISBLANK(VLOOKUP($G95,'Tier 3 Allowances'!$A$2:$AB$6,10,FALSE))),'STB Models Tier 3'!Q95&lt;2), 'STB Models Tier 3'!Q95*$Q$2,"")</f>
        <v/>
      </c>
      <c r="R95" s="14" t="str">
        <f>IF(AND(NOT(ISBLANK('STB Models Tier 3'!R95)),NOT(ISBLANK(VLOOKUP($G95,'Tier 3 Allowances'!$A$2:$AB$6,11,FALSE))),'STB Models Tier 3'!R95&lt;2), 'STB Models Tier 3'!R95*$R$2,"")</f>
        <v/>
      </c>
      <c r="S95" s="14" t="str">
        <f>IF(AND(NOT(ISBLANK('STB Models Tier 3'!S95)),OR(ISBLANK('STB Models Tier 3'!T95),'STB Models Tier 3'!T95=0),NOT(ISBLANK(VLOOKUP($G95,'Tier 3 Allowances'!$A$2:$AB$6,12,FALSE))),'STB Models Tier 3'!S95&lt;2), 'STB Models Tier 3'!S95*$S$2,"")</f>
        <v/>
      </c>
      <c r="T95" s="14" t="str">
        <f>IF(AND(NOT(ISBLANK('STB Models Tier 3'!T95)),NOT(ISBLANK(VLOOKUP($G95,'Tier 3 Allowances'!$A$2:$AB$6,13,FALSE))),'STB Models Tier 3'!T95&lt;2), 'STB Models Tier 3'!T95*$T$2,"")</f>
        <v/>
      </c>
      <c r="U95" s="14" t="str">
        <f>IF(AND(NOT(ISBLANK('STB Models Tier 3'!U95)),NOT(ISBLANK(VLOOKUP($G95,'Tier 3 Allowances'!$A$2:$AB$6,14,FALSE))),'STB Models Tier 3'!U95&lt;2), 'STB Models Tier 3'!U95*$U$2,"")</f>
        <v/>
      </c>
      <c r="V95" s="14" t="str">
        <f>IF(AND(NOT(ISBLANK('STB Models Tier 3'!V95)),NOT(ISBLANK(VLOOKUP($G95,'Tier 3 Allowances'!$A$2:$AB$6,15,FALSE))),'STB Models Tier 3'!V95&lt;3), 'STB Models Tier 3'!V95*$V$2,"")</f>
        <v/>
      </c>
      <c r="W95" s="14" t="str">
        <f>IF(AND(NOT(ISBLANK('STB Models Tier 3'!W95)),NOT(ISBLANK(VLOOKUP($G95,'Tier 3 Allowances'!$A$2:$AB$6,16,FALSE))),'STB Models Tier 3'!W95&lt;2), 'STB Models Tier 3'!W95*$W$2,"")</f>
        <v/>
      </c>
      <c r="X95" s="14" t="str">
        <f>IF(AND(NOT(ISBLANK('STB Models Tier 3'!X95)),NOT(ISBLANK(VLOOKUP($G95,'Tier 3 Allowances'!$A$2:$AB$6,17,FALSE))),'STB Models Tier 3'!X95&lt;6), 'STB Models Tier 3'!X95*$X$2,"")</f>
        <v/>
      </c>
      <c r="Y95" s="14" t="str">
        <f>IF(AND(NOT(ISBLANK('STB Models Tier 3'!Y95)),NOT(ISBLANK(VLOOKUP($G95,'Tier 3 Allowances'!$A$2:$AB$6,18,FALSE))),'STB Models Tier 3'!Y95&lt;3), 'STB Models Tier 3'!Y95*$Y$2,"")</f>
        <v/>
      </c>
      <c r="Z95" s="14" t="str">
        <f>IF(AND(NOT(ISBLANK('STB Models Tier 3'!Z95)),NOT(ISBLANK(VLOOKUP($G95,'Tier 3 Allowances'!$A$2:$AB$6,19,FALSE))),'STB Models Tier 3'!Z95&lt;3), 'STB Models Tier 3'!Z95*$Z$2,"")</f>
        <v/>
      </c>
      <c r="AA95" s="14" t="str">
        <f>IF(AND(NOT(ISBLANK('STB Models Tier 3'!AA95)),NOT(ISBLANK(VLOOKUP($G95,'Tier 3 Allowances'!$A$2:$AB$6,20,FALSE))),'STB Models Tier 3'!AA95&lt;11), 'STB Models Tier 3'!AA95*$AA$2,"")</f>
        <v/>
      </c>
      <c r="AB95" s="14" t="str">
        <f>IF(AND(NOT(ISBLANK('STB Models Tier 3'!AB95)),NOT(ISBLANK(VLOOKUP($G95,'Tier 3 Allowances'!$A$2:$AB$6,21,FALSE))),'STB Models Tier 3'!AB95&lt;3), 'STB Models Tier 3'!AB95*$AB$2,"")</f>
        <v/>
      </c>
      <c r="AC95" s="14" t="str">
        <f>IF(AND(NOT(ISBLANK('STB Models Tier 3'!AC95)),NOT(ISBLANK(VLOOKUP($G95,'Tier 3 Allowances'!$A$2:$AB$6,22,FALSE))),'STB Models Tier 3'!AC95&lt;3), 'STB Models Tier 3'!AC95*$AC$2,"")</f>
        <v/>
      </c>
      <c r="AD95" s="14" t="str">
        <f>IF(AND(NOT(ISBLANK('STB Models Tier 3'!AD95)),NOT(ISBLANK(VLOOKUP($G95,'Tier 3 Allowances'!$A$2:$AB$6,23,FALSE))),'STB Models Tier 3'!AD95&lt;11), 'STB Models Tier 3'!AD95*$AD$2,"")</f>
        <v/>
      </c>
      <c r="AE95" s="14" t="str">
        <f>IF(AND(NOT(ISBLANK('STB Models Tier 3'!AE95)),NOT(ISBLANK(VLOOKUP($G95,'Tier 3 Allowances'!$A$2:$AB$6,24,FALSE))),'STB Models Tier 3'!AE95&lt;2), 'STB Models Tier 3'!AE95*$AE$2,"")</f>
        <v/>
      </c>
      <c r="AF95" s="14" t="str">
        <f>IF(AND(NOT(ISBLANK('STB Models Tier 3'!AF95)),NOT(ISBLANK(VLOOKUP($G95,'Tier 3 Allowances'!$A$2:$AB$6,25,FALSE))),'STB Models Tier 3'!AF95&lt;2,OR(ISBLANK('STB Models Tier 3'!AE95),'STB Models Tier 3'!AE95=0),OR(ISBLANK('STB Models Tier 3'!$P95),'STB Models Tier 3'!$P95=0)), 'STB Models Tier 3'!AF95*$AF$2,"")</f>
        <v/>
      </c>
      <c r="AG95" s="14" t="str">
        <f>IF(AND(NOT(ISBLANK('STB Models Tier 3'!AG95)),NOT(ISBLANK(VLOOKUP($G95,'Tier 3 Allowances'!$A$2:$AB$6,26,FALSE))),'STB Models Tier 3'!AG95&lt;2), 'STB Models Tier 3'!AG95*$AG$2,"")</f>
        <v/>
      </c>
      <c r="AH95" s="14" t="str">
        <f>IF(AND(NOT(ISBLANK('STB Models Tier 3'!AH95)),NOT(ISBLANK(VLOOKUP($G95,'Tier 3 Allowances'!$A$2:$AB$6,27,FALSE))),'STB Models Tier 3'!AH95&lt;2), 'STB Models Tier 3'!AH95*$AH$2,"")</f>
        <v/>
      </c>
      <c r="AI95" s="14" t="str">
        <f>IF(AND(NOT(ISBLANK('STB Models Tier 3'!AI95)),NOT(ISBLANK(VLOOKUP($G95,'Tier 3 Allowances'!$A$2:$AB$6,28,FALSE))),'STB Models Tier 3'!AI95&lt;2), 'STB Models Tier 3'!AI95*$AI$2,"")</f>
        <v/>
      </c>
      <c r="AJ95" s="56" t="str">
        <f>IF(ISBLANK('STB Models Tier 3'!AJ95),"",'STB Models Tier 3'!AJ95)</f>
        <v/>
      </c>
      <c r="AK95" s="15" t="str">
        <f>IF(ISBLANK('STB Models Tier 3'!AK95),"",'STB Models Tier 3'!AK95)</f>
        <v/>
      </c>
      <c r="AL95" s="15" t="str">
        <f>IF(ISBLANK('STB Models Tier 3'!AL95),"",'STB Models Tier 3'!AL95)</f>
        <v/>
      </c>
      <c r="AM95" s="15" t="str">
        <f>IF(ISBLANK('STB Models Tier 3'!AM95),"",'STB Models Tier 3'!AM95)</f>
        <v/>
      </c>
      <c r="AN95" s="15" t="str">
        <f>IF(ISBLANK('STB Models Tier 3'!AN95),"",'STB Models Tier 3'!AN95)</f>
        <v/>
      </c>
      <c r="AO95" s="15" t="str">
        <f>IF(ISBLANK('STB Models Tier 3'!AO95),"",'STB Models Tier 3'!AO95)</f>
        <v/>
      </c>
      <c r="AP95" s="15" t="str">
        <f>IF(ISBLANK('STB Models Tier 3'!G95),"",IF(ISBLANK('STB Models Tier 3'!H95), 14, 7-(4-$H95)/2))</f>
        <v/>
      </c>
      <c r="AQ95" s="15" t="str">
        <f>IF(ISBLANK('STB Models Tier 3'!G95),"",IF(ISBLANK('STB Models Tier 3'!I95),10,(10-I95)))</f>
        <v/>
      </c>
      <c r="AR95" s="15" t="str">
        <f>IF(ISBLANK('STB Models Tier 3'!G95),"",IF(ISBLANK('STB Models Tier 3'!H95),0,7+(4-H95)/2))</f>
        <v/>
      </c>
      <c r="AS95" s="15" t="str">
        <f>IF(ISBLANK('STB Models Tier 3'!G95),"",'STB Models Tier 3'!I95)</f>
        <v/>
      </c>
      <c r="AT95" s="15" t="str">
        <f>IF(ISBLANK('STB Models Tier 3'!G95),"",(IF(OR(AND(NOT(ISBLANK('STB Models Tier 3'!H95)),ISBLANK('STB Models Tier 3'!AM95)),AND(NOT(ISBLANK('STB Models Tier 3'!I95)),ISBLANK('STB Models Tier 3'!AN95)),ISBLANK('STB Models Tier 3'!AL95)),"Incomplete",0.365*('STB Models Tier 3'!AK95*AP95+'STB Models Tier 3'!AL95*AQ95+'STB Models Tier 3'!AM95*AR95+'STB Models Tier 3'!AN95*AS95))))</f>
        <v/>
      </c>
      <c r="AU95" s="14" t="str">
        <f>IF(ISBLANK('STB Models Tier 3'!G95),"",VLOOKUP(G95,'Tier 3 Allowances'!$A$2:$B$6,2,FALSE)+SUM($J95:$AI95))</f>
        <v/>
      </c>
      <c r="AV95" s="56" t="str">
        <f>IF(ISBLANK('STB Models Tier 3'!G95),"",AU95+'STB Models Tier 3'!AJ95)</f>
        <v/>
      </c>
      <c r="AW95" s="56" t="str">
        <f>IF(ISBLANK('STB Models Tier 3'!AO95),"",IF('STB Models Tier 3'!AO95&gt;'Tier 3 Calculations'!AV95,"No","Yes"))</f>
        <v/>
      </c>
      <c r="AX95" s="79" t="str">
        <f>IF(ISBLANK('STB Models Tier 3'!AT95),"",'STB Models Tier 3'!AT95)</f>
        <v/>
      </c>
    </row>
    <row r="96" spans="1:50" ht="16" x14ac:dyDescent="0.2">
      <c r="A96" s="56" t="str">
        <f>IF(ISBLANK('STB Models Tier 3'!A96),"",'STB Models Tier 3'!A96)</f>
        <v/>
      </c>
      <c r="B96" s="14" t="str">
        <f>IF(ISBLANK('STB Models Tier 3'!B96),"",'STB Models Tier 3'!B96)</f>
        <v/>
      </c>
      <c r="C96" s="14" t="str">
        <f>IF(ISBLANK('STB Models Tier 3'!C96),"",'STB Models Tier 3'!C96)</f>
        <v/>
      </c>
      <c r="D96" s="14" t="str">
        <f>IF(ISBLANK('STB Models Tier 3'!D96),"",'STB Models Tier 3'!D96)</f>
        <v/>
      </c>
      <c r="E96" s="14" t="str">
        <f>IF(ISBLANK('STB Models Tier 3'!E96),"",'STB Models Tier 3'!E96)</f>
        <v/>
      </c>
      <c r="F96" s="14" t="str">
        <f>IF(ISBLANK('STB Models Tier 3'!F96),"",'STB Models Tier 3'!F96)</f>
        <v/>
      </c>
      <c r="G96" s="14" t="str">
        <f>IF(ISBLANK('STB Models Tier 3'!G96),"",'STB Models Tier 3'!G96)</f>
        <v/>
      </c>
      <c r="H96" s="14" t="str">
        <f>IF(ISBLANK('STB Models Tier 3'!H96),"",'STB Models Tier 3'!H96)</f>
        <v/>
      </c>
      <c r="I96" s="14" t="str">
        <f>IF(ISBLANK('STB Models Tier 3'!I96),"",'STB Models Tier 3'!I96)</f>
        <v/>
      </c>
      <c r="J96" s="14" t="str">
        <f>IF(AND(NOT(ISBLANK('STB Models Tier 3'!J96)),NOT(ISBLANK(VLOOKUP($G96,'Tier 3 Allowances'!$A$2:$AB$6,3,FALSE))),'STB Models Tier 3'!J96&lt;2), 'STB Models Tier 3'!J96*$J$2,"")</f>
        <v/>
      </c>
      <c r="K96" s="14" t="str">
        <f>IF(AND(NOT(ISBLANK('STB Models Tier 3'!K96)),NOT(ISBLANK(VLOOKUP($G96,'Tier 3 Allowances'!$A$2:$AB$6,4,FALSE))),'STB Models Tier 3'!K96&lt;3), 'STB Models Tier 3'!K96*$K$2,"")</f>
        <v/>
      </c>
      <c r="L96" s="14" t="str">
        <f>IF(AND(NOT(ISBLANK('STB Models Tier 3'!L96)),NOT(ISBLANK(VLOOKUP($G96,'Tier 3 Allowances'!$A$2:$AB$6,5,FALSE))),'STB Models Tier 3'!L96&lt;2), 'STB Models Tier 3'!L96*$L$2,"")</f>
        <v/>
      </c>
      <c r="M96" s="14" t="str">
        <f>IF(AND(NOT(ISBLANK('STB Models Tier 3'!M96)),NOT(ISBLANK(VLOOKUP($G96,'Tier 3 Allowances'!$A$2:$AB$6,6,FALSE))),'STB Models Tier 3'!M96&lt;3), 'STB Models Tier 3'!M96*$M$2,"")</f>
        <v/>
      </c>
      <c r="N96" s="14" t="str">
        <f>IF(AND(NOT(ISBLANK('STB Models Tier 3'!N96)),OR(ISBLANK('STB Models Tier 3'!O96),'STB Models Tier 3'!O96=0),NOT(ISBLANK(VLOOKUP($G96,'Tier 3 Allowances'!$A$2:$AB$6,7,FALSE))),'STB Models Tier 3'!N96&lt;2), 'STB Models Tier 3'!N96*$N$2,"")</f>
        <v/>
      </c>
      <c r="O96" s="14" t="str">
        <f>IF(AND(NOT(ISBLANK('STB Models Tier 3'!O96)),NOT(ISBLANK(VLOOKUP($G96,'Tier 3 Allowances'!$A$2:$AB$6,8,FALSE))),'STB Models Tier 3'!O96&lt;2), 'STB Models Tier 3'!O96*$O$2,"")</f>
        <v/>
      </c>
      <c r="P96" s="14" t="str">
        <f>IF(AND(NOT(ISBLANK('STB Models Tier 3'!P96)),NOT(ISBLANK(VLOOKUP($G96,'Tier 3 Allowances'!$A$2:$AB$6,9,FALSE))),'STB Models Tier 3'!P96&lt;7), 'STB Models Tier 3'!P96*$P$2,"")</f>
        <v/>
      </c>
      <c r="Q96" s="14" t="str">
        <f>IF(AND(NOT(ISBLANK('STB Models Tier 3'!Q96)),OR(ISBLANK('STB Models Tier 3'!T96),'STB Models Tier 3'!T96=0),NOT(ISBLANK(VLOOKUP($G96,'Tier 3 Allowances'!$A$2:$AB$6,10,FALSE))),'STB Models Tier 3'!Q96&lt;2), 'STB Models Tier 3'!Q96*$Q$2,"")</f>
        <v/>
      </c>
      <c r="R96" s="14" t="str">
        <f>IF(AND(NOT(ISBLANK('STB Models Tier 3'!R96)),NOT(ISBLANK(VLOOKUP($G96,'Tier 3 Allowances'!$A$2:$AB$6,11,FALSE))),'STB Models Tier 3'!R96&lt;2), 'STB Models Tier 3'!R96*$R$2,"")</f>
        <v/>
      </c>
      <c r="S96" s="14" t="str">
        <f>IF(AND(NOT(ISBLANK('STB Models Tier 3'!S96)),OR(ISBLANK('STB Models Tier 3'!T96),'STB Models Tier 3'!T96=0),NOT(ISBLANK(VLOOKUP($G96,'Tier 3 Allowances'!$A$2:$AB$6,12,FALSE))),'STB Models Tier 3'!S96&lt;2), 'STB Models Tier 3'!S96*$S$2,"")</f>
        <v/>
      </c>
      <c r="T96" s="14" t="str">
        <f>IF(AND(NOT(ISBLANK('STB Models Tier 3'!T96)),NOT(ISBLANK(VLOOKUP($G96,'Tier 3 Allowances'!$A$2:$AB$6,13,FALSE))),'STB Models Tier 3'!T96&lt;2), 'STB Models Tier 3'!T96*$T$2,"")</f>
        <v/>
      </c>
      <c r="U96" s="14" t="str">
        <f>IF(AND(NOT(ISBLANK('STB Models Tier 3'!U96)),NOT(ISBLANK(VLOOKUP($G96,'Tier 3 Allowances'!$A$2:$AB$6,14,FALSE))),'STB Models Tier 3'!U96&lt;2), 'STB Models Tier 3'!U96*$U$2,"")</f>
        <v/>
      </c>
      <c r="V96" s="14" t="str">
        <f>IF(AND(NOT(ISBLANK('STB Models Tier 3'!V96)),NOT(ISBLANK(VLOOKUP($G96,'Tier 3 Allowances'!$A$2:$AB$6,15,FALSE))),'STB Models Tier 3'!V96&lt;3), 'STB Models Tier 3'!V96*$V$2,"")</f>
        <v/>
      </c>
      <c r="W96" s="14" t="str">
        <f>IF(AND(NOT(ISBLANK('STB Models Tier 3'!W96)),NOT(ISBLANK(VLOOKUP($G96,'Tier 3 Allowances'!$A$2:$AB$6,16,FALSE))),'STB Models Tier 3'!W96&lt;2), 'STB Models Tier 3'!W96*$W$2,"")</f>
        <v/>
      </c>
      <c r="X96" s="14" t="str">
        <f>IF(AND(NOT(ISBLANK('STB Models Tier 3'!X96)),NOT(ISBLANK(VLOOKUP($G96,'Tier 3 Allowances'!$A$2:$AB$6,17,FALSE))),'STB Models Tier 3'!X96&lt;6), 'STB Models Tier 3'!X96*$X$2,"")</f>
        <v/>
      </c>
      <c r="Y96" s="14" t="str">
        <f>IF(AND(NOT(ISBLANK('STB Models Tier 3'!Y96)),NOT(ISBLANK(VLOOKUP($G96,'Tier 3 Allowances'!$A$2:$AB$6,18,FALSE))),'STB Models Tier 3'!Y96&lt;3), 'STB Models Tier 3'!Y96*$Y$2,"")</f>
        <v/>
      </c>
      <c r="Z96" s="14" t="str">
        <f>IF(AND(NOT(ISBLANK('STB Models Tier 3'!Z96)),NOT(ISBLANK(VLOOKUP($G96,'Tier 3 Allowances'!$A$2:$AB$6,19,FALSE))),'STB Models Tier 3'!Z96&lt;3), 'STB Models Tier 3'!Z96*$Z$2,"")</f>
        <v/>
      </c>
      <c r="AA96" s="14" t="str">
        <f>IF(AND(NOT(ISBLANK('STB Models Tier 3'!AA96)),NOT(ISBLANK(VLOOKUP($G96,'Tier 3 Allowances'!$A$2:$AB$6,20,FALSE))),'STB Models Tier 3'!AA96&lt;11), 'STB Models Tier 3'!AA96*$AA$2,"")</f>
        <v/>
      </c>
      <c r="AB96" s="14" t="str">
        <f>IF(AND(NOT(ISBLANK('STB Models Tier 3'!AB96)),NOT(ISBLANK(VLOOKUP($G96,'Tier 3 Allowances'!$A$2:$AB$6,21,FALSE))),'STB Models Tier 3'!AB96&lt;3), 'STB Models Tier 3'!AB96*$AB$2,"")</f>
        <v/>
      </c>
      <c r="AC96" s="14" t="str">
        <f>IF(AND(NOT(ISBLANK('STB Models Tier 3'!AC96)),NOT(ISBLANK(VLOOKUP($G96,'Tier 3 Allowances'!$A$2:$AB$6,22,FALSE))),'STB Models Tier 3'!AC96&lt;3), 'STB Models Tier 3'!AC96*$AC$2,"")</f>
        <v/>
      </c>
      <c r="AD96" s="14" t="str">
        <f>IF(AND(NOT(ISBLANK('STB Models Tier 3'!AD96)),NOT(ISBLANK(VLOOKUP($G96,'Tier 3 Allowances'!$A$2:$AB$6,23,FALSE))),'STB Models Tier 3'!AD96&lt;11), 'STB Models Tier 3'!AD96*$AD$2,"")</f>
        <v/>
      </c>
      <c r="AE96" s="14" t="str">
        <f>IF(AND(NOT(ISBLANK('STB Models Tier 3'!AE96)),NOT(ISBLANK(VLOOKUP($G96,'Tier 3 Allowances'!$A$2:$AB$6,24,FALSE))),'STB Models Tier 3'!AE96&lt;2), 'STB Models Tier 3'!AE96*$AE$2,"")</f>
        <v/>
      </c>
      <c r="AF96" s="14" t="str">
        <f>IF(AND(NOT(ISBLANK('STB Models Tier 3'!AF96)),NOT(ISBLANK(VLOOKUP($G96,'Tier 3 Allowances'!$A$2:$AB$6,25,FALSE))),'STB Models Tier 3'!AF96&lt;2,OR(ISBLANK('STB Models Tier 3'!AE96),'STB Models Tier 3'!AE96=0),OR(ISBLANK('STB Models Tier 3'!$P96),'STB Models Tier 3'!$P96=0)), 'STB Models Tier 3'!AF96*$AF$2,"")</f>
        <v/>
      </c>
      <c r="AG96" s="14" t="str">
        <f>IF(AND(NOT(ISBLANK('STB Models Tier 3'!AG96)),NOT(ISBLANK(VLOOKUP($G96,'Tier 3 Allowances'!$A$2:$AB$6,26,FALSE))),'STB Models Tier 3'!AG96&lt;2), 'STB Models Tier 3'!AG96*$AG$2,"")</f>
        <v/>
      </c>
      <c r="AH96" s="14" t="str">
        <f>IF(AND(NOT(ISBLANK('STB Models Tier 3'!AH96)),NOT(ISBLANK(VLOOKUP($G96,'Tier 3 Allowances'!$A$2:$AB$6,27,FALSE))),'STB Models Tier 3'!AH96&lt;2), 'STB Models Tier 3'!AH96*$AH$2,"")</f>
        <v/>
      </c>
      <c r="AI96" s="14" t="str">
        <f>IF(AND(NOT(ISBLANK('STB Models Tier 3'!AI96)),NOT(ISBLANK(VLOOKUP($G96,'Tier 3 Allowances'!$A$2:$AB$6,28,FALSE))),'STB Models Tier 3'!AI96&lt;2), 'STB Models Tier 3'!AI96*$AI$2,"")</f>
        <v/>
      </c>
      <c r="AJ96" s="56" t="str">
        <f>IF(ISBLANK('STB Models Tier 3'!AJ96),"",'STB Models Tier 3'!AJ96)</f>
        <v/>
      </c>
      <c r="AK96" s="15" t="str">
        <f>IF(ISBLANK('STB Models Tier 3'!AK96),"",'STB Models Tier 3'!AK96)</f>
        <v/>
      </c>
      <c r="AL96" s="15" t="str">
        <f>IF(ISBLANK('STB Models Tier 3'!AL96),"",'STB Models Tier 3'!AL96)</f>
        <v/>
      </c>
      <c r="AM96" s="15" t="str">
        <f>IF(ISBLANK('STB Models Tier 3'!AM96),"",'STB Models Tier 3'!AM96)</f>
        <v/>
      </c>
      <c r="AN96" s="15" t="str">
        <f>IF(ISBLANK('STB Models Tier 3'!AN96),"",'STB Models Tier 3'!AN96)</f>
        <v/>
      </c>
      <c r="AO96" s="15" t="str">
        <f>IF(ISBLANK('STB Models Tier 3'!AO96),"",'STB Models Tier 3'!AO96)</f>
        <v/>
      </c>
      <c r="AP96" s="15" t="str">
        <f>IF(ISBLANK('STB Models Tier 3'!G96),"",IF(ISBLANK('STB Models Tier 3'!H96), 14, 7-(4-$H96)/2))</f>
        <v/>
      </c>
      <c r="AQ96" s="15" t="str">
        <f>IF(ISBLANK('STB Models Tier 3'!G96),"",IF(ISBLANK('STB Models Tier 3'!I96),10,(10-I96)))</f>
        <v/>
      </c>
      <c r="AR96" s="15" t="str">
        <f>IF(ISBLANK('STB Models Tier 3'!G96),"",IF(ISBLANK('STB Models Tier 3'!H96),0,7+(4-H96)/2))</f>
        <v/>
      </c>
      <c r="AS96" s="15" t="str">
        <f>IF(ISBLANK('STB Models Tier 3'!G96),"",'STB Models Tier 3'!I96)</f>
        <v/>
      </c>
      <c r="AT96" s="15" t="str">
        <f>IF(ISBLANK('STB Models Tier 3'!G96),"",(IF(OR(AND(NOT(ISBLANK('STB Models Tier 3'!H96)),ISBLANK('STB Models Tier 3'!AM96)),AND(NOT(ISBLANK('STB Models Tier 3'!I96)),ISBLANK('STB Models Tier 3'!AN96)),ISBLANK('STB Models Tier 3'!AL96)),"Incomplete",0.365*('STB Models Tier 3'!AK96*AP96+'STB Models Tier 3'!AL96*AQ96+'STB Models Tier 3'!AM96*AR96+'STB Models Tier 3'!AN96*AS96))))</f>
        <v/>
      </c>
      <c r="AU96" s="14" t="str">
        <f>IF(ISBLANK('STB Models Tier 3'!G96),"",VLOOKUP(G96,'Tier 3 Allowances'!$A$2:$B$6,2,FALSE)+SUM($J96:$AI96))</f>
        <v/>
      </c>
      <c r="AV96" s="56" t="str">
        <f>IF(ISBLANK('STB Models Tier 3'!G96),"",AU96+'STB Models Tier 3'!AJ96)</f>
        <v/>
      </c>
      <c r="AW96" s="56" t="str">
        <f>IF(ISBLANK('STB Models Tier 3'!AO96),"",IF('STB Models Tier 3'!AO96&gt;'Tier 3 Calculations'!AV96,"No","Yes"))</f>
        <v/>
      </c>
      <c r="AX96" s="79" t="str">
        <f>IF(ISBLANK('STB Models Tier 3'!AT96),"",'STB Models Tier 3'!AT96)</f>
        <v/>
      </c>
    </row>
    <row r="97" spans="1:55" ht="16" x14ac:dyDescent="0.2">
      <c r="A97" s="56" t="str">
        <f>IF(ISBLANK('STB Models Tier 3'!A97),"",'STB Models Tier 3'!A97)</f>
        <v/>
      </c>
      <c r="B97" s="14" t="str">
        <f>IF(ISBLANK('STB Models Tier 3'!B97),"",'STB Models Tier 3'!B97)</f>
        <v/>
      </c>
      <c r="C97" s="14" t="str">
        <f>IF(ISBLANK('STB Models Tier 3'!C97),"",'STB Models Tier 3'!C97)</f>
        <v/>
      </c>
      <c r="D97" s="14" t="str">
        <f>IF(ISBLANK('STB Models Tier 3'!D97),"",'STB Models Tier 3'!D97)</f>
        <v/>
      </c>
      <c r="E97" s="14" t="str">
        <f>IF(ISBLANK('STB Models Tier 3'!E97),"",'STB Models Tier 3'!E97)</f>
        <v/>
      </c>
      <c r="F97" s="14" t="str">
        <f>IF(ISBLANK('STB Models Tier 3'!F97),"",'STB Models Tier 3'!F97)</f>
        <v/>
      </c>
      <c r="G97" s="14" t="str">
        <f>IF(ISBLANK('STB Models Tier 3'!G97),"",'STB Models Tier 3'!G97)</f>
        <v/>
      </c>
      <c r="H97" s="14" t="str">
        <f>IF(ISBLANK('STB Models Tier 3'!H97),"",'STB Models Tier 3'!H97)</f>
        <v/>
      </c>
      <c r="I97" s="14" t="str">
        <f>IF(ISBLANK('STB Models Tier 3'!I97),"",'STB Models Tier 3'!I97)</f>
        <v/>
      </c>
      <c r="J97" s="14" t="str">
        <f>IF(AND(NOT(ISBLANK('STB Models Tier 3'!J97)),NOT(ISBLANK(VLOOKUP($G97,'Tier 3 Allowances'!$A$2:$AB$6,3,FALSE))),'STB Models Tier 3'!J97&lt;2), 'STB Models Tier 3'!J97*$J$2,"")</f>
        <v/>
      </c>
      <c r="K97" s="14" t="str">
        <f>IF(AND(NOT(ISBLANK('STB Models Tier 3'!K97)),NOT(ISBLANK(VLOOKUP($G97,'Tier 3 Allowances'!$A$2:$AB$6,4,FALSE))),'STB Models Tier 3'!K97&lt;3), 'STB Models Tier 3'!K97*$K$2,"")</f>
        <v/>
      </c>
      <c r="L97" s="14" t="str">
        <f>IF(AND(NOT(ISBLANK('STB Models Tier 3'!L97)),NOT(ISBLANK(VLOOKUP($G97,'Tier 3 Allowances'!$A$2:$AB$6,5,FALSE))),'STB Models Tier 3'!L97&lt;2), 'STB Models Tier 3'!L97*$L$2,"")</f>
        <v/>
      </c>
      <c r="M97" s="14" t="str">
        <f>IF(AND(NOT(ISBLANK('STB Models Tier 3'!M97)),NOT(ISBLANK(VLOOKUP($G97,'Tier 3 Allowances'!$A$2:$AB$6,6,FALSE))),'STB Models Tier 3'!M97&lt;3), 'STB Models Tier 3'!M97*$M$2,"")</f>
        <v/>
      </c>
      <c r="N97" s="14" t="str">
        <f>IF(AND(NOT(ISBLANK('STB Models Tier 3'!N97)),OR(ISBLANK('STB Models Tier 3'!O97),'STB Models Tier 3'!O97=0),NOT(ISBLANK(VLOOKUP($G97,'Tier 3 Allowances'!$A$2:$AB$6,7,FALSE))),'STB Models Tier 3'!N97&lt;2), 'STB Models Tier 3'!N97*$N$2,"")</f>
        <v/>
      </c>
      <c r="O97" s="14" t="str">
        <f>IF(AND(NOT(ISBLANK('STB Models Tier 3'!O97)),NOT(ISBLANK(VLOOKUP($G97,'Tier 3 Allowances'!$A$2:$AB$6,8,FALSE))),'STB Models Tier 3'!O97&lt;2), 'STB Models Tier 3'!O97*$O$2,"")</f>
        <v/>
      </c>
      <c r="P97" s="14" t="str">
        <f>IF(AND(NOT(ISBLANK('STB Models Tier 3'!P97)),NOT(ISBLANK(VLOOKUP($G97,'Tier 3 Allowances'!$A$2:$AB$6,9,FALSE))),'STB Models Tier 3'!P97&lt;7), 'STB Models Tier 3'!P97*$P$2,"")</f>
        <v/>
      </c>
      <c r="Q97" s="14" t="str">
        <f>IF(AND(NOT(ISBLANK('STB Models Tier 3'!Q97)),OR(ISBLANK('STB Models Tier 3'!T97),'STB Models Tier 3'!T97=0),NOT(ISBLANK(VLOOKUP($G97,'Tier 3 Allowances'!$A$2:$AB$6,10,FALSE))),'STB Models Tier 3'!Q97&lt;2), 'STB Models Tier 3'!Q97*$Q$2,"")</f>
        <v/>
      </c>
      <c r="R97" s="14" t="str">
        <f>IF(AND(NOT(ISBLANK('STB Models Tier 3'!R97)),NOT(ISBLANK(VLOOKUP($G97,'Tier 3 Allowances'!$A$2:$AB$6,11,FALSE))),'STB Models Tier 3'!R97&lt;2), 'STB Models Tier 3'!R97*$R$2,"")</f>
        <v/>
      </c>
      <c r="S97" s="14" t="str">
        <f>IF(AND(NOT(ISBLANK('STB Models Tier 3'!S97)),OR(ISBLANK('STB Models Tier 3'!T97),'STB Models Tier 3'!T97=0),NOT(ISBLANK(VLOOKUP($G97,'Tier 3 Allowances'!$A$2:$AB$6,12,FALSE))),'STB Models Tier 3'!S97&lt;2), 'STB Models Tier 3'!S97*$S$2,"")</f>
        <v/>
      </c>
      <c r="T97" s="14" t="str">
        <f>IF(AND(NOT(ISBLANK('STB Models Tier 3'!T97)),NOT(ISBLANK(VLOOKUP($G97,'Tier 3 Allowances'!$A$2:$AB$6,13,FALSE))),'STB Models Tier 3'!T97&lt;2), 'STB Models Tier 3'!T97*$T$2,"")</f>
        <v/>
      </c>
      <c r="U97" s="14" t="str">
        <f>IF(AND(NOT(ISBLANK('STB Models Tier 3'!U97)),NOT(ISBLANK(VLOOKUP($G97,'Tier 3 Allowances'!$A$2:$AB$6,14,FALSE))),'STB Models Tier 3'!U97&lt;2), 'STB Models Tier 3'!U97*$U$2,"")</f>
        <v/>
      </c>
      <c r="V97" s="14" t="str">
        <f>IF(AND(NOT(ISBLANK('STB Models Tier 3'!V97)),NOT(ISBLANK(VLOOKUP($G97,'Tier 3 Allowances'!$A$2:$AB$6,15,FALSE))),'STB Models Tier 3'!V97&lt;3), 'STB Models Tier 3'!V97*$V$2,"")</f>
        <v/>
      </c>
      <c r="W97" s="14" t="str">
        <f>IF(AND(NOT(ISBLANK('STB Models Tier 3'!W97)),NOT(ISBLANK(VLOOKUP($G97,'Tier 3 Allowances'!$A$2:$AB$6,16,FALSE))),'STB Models Tier 3'!W97&lt;2), 'STB Models Tier 3'!W97*$W$2,"")</f>
        <v/>
      </c>
      <c r="X97" s="14" t="str">
        <f>IF(AND(NOT(ISBLANK('STB Models Tier 3'!X97)),NOT(ISBLANK(VLOOKUP($G97,'Tier 3 Allowances'!$A$2:$AB$6,17,FALSE))),'STB Models Tier 3'!X97&lt;6), 'STB Models Tier 3'!X97*$X$2,"")</f>
        <v/>
      </c>
      <c r="Y97" s="14" t="str">
        <f>IF(AND(NOT(ISBLANK('STB Models Tier 3'!Y97)),NOT(ISBLANK(VLOOKUP($G97,'Tier 3 Allowances'!$A$2:$AB$6,18,FALSE))),'STB Models Tier 3'!Y97&lt;3), 'STB Models Tier 3'!Y97*$Y$2,"")</f>
        <v/>
      </c>
      <c r="Z97" s="14" t="str">
        <f>IF(AND(NOT(ISBLANK('STB Models Tier 3'!Z97)),NOT(ISBLANK(VLOOKUP($G97,'Tier 3 Allowances'!$A$2:$AB$6,19,FALSE))),'STB Models Tier 3'!Z97&lt;3), 'STB Models Tier 3'!Z97*$Z$2,"")</f>
        <v/>
      </c>
      <c r="AA97" s="14" t="str">
        <f>IF(AND(NOT(ISBLANK('STB Models Tier 3'!AA97)),NOT(ISBLANK(VLOOKUP($G97,'Tier 3 Allowances'!$A$2:$AB$6,20,FALSE))),'STB Models Tier 3'!AA97&lt;11), 'STB Models Tier 3'!AA97*$AA$2,"")</f>
        <v/>
      </c>
      <c r="AB97" s="14" t="str">
        <f>IF(AND(NOT(ISBLANK('STB Models Tier 3'!AB97)),NOT(ISBLANK(VLOOKUP($G97,'Tier 3 Allowances'!$A$2:$AB$6,21,FALSE))),'STB Models Tier 3'!AB97&lt;3), 'STB Models Tier 3'!AB97*$AB$2,"")</f>
        <v/>
      </c>
      <c r="AC97" s="14" t="str">
        <f>IF(AND(NOT(ISBLANK('STB Models Tier 3'!AC97)),NOT(ISBLANK(VLOOKUP($G97,'Tier 3 Allowances'!$A$2:$AB$6,22,FALSE))),'STB Models Tier 3'!AC97&lt;3), 'STB Models Tier 3'!AC97*$AC$2,"")</f>
        <v/>
      </c>
      <c r="AD97" s="14" t="str">
        <f>IF(AND(NOT(ISBLANK('STB Models Tier 3'!AD97)),NOT(ISBLANK(VLOOKUP($G97,'Tier 3 Allowances'!$A$2:$AB$6,23,FALSE))),'STB Models Tier 3'!AD97&lt;11), 'STB Models Tier 3'!AD97*$AD$2,"")</f>
        <v/>
      </c>
      <c r="AE97" s="14" t="str">
        <f>IF(AND(NOT(ISBLANK('STB Models Tier 3'!AE97)),NOT(ISBLANK(VLOOKUP($G97,'Tier 3 Allowances'!$A$2:$AB$6,24,FALSE))),'STB Models Tier 3'!AE97&lt;2), 'STB Models Tier 3'!AE97*$AE$2,"")</f>
        <v/>
      </c>
      <c r="AF97" s="14" t="str">
        <f>IF(AND(NOT(ISBLANK('STB Models Tier 3'!AF97)),NOT(ISBLANK(VLOOKUP($G97,'Tier 3 Allowances'!$A$2:$AB$6,25,FALSE))),'STB Models Tier 3'!AF97&lt;2,OR(ISBLANK('STB Models Tier 3'!AE97),'STB Models Tier 3'!AE97=0),OR(ISBLANK('STB Models Tier 3'!$P97),'STB Models Tier 3'!$P97=0)), 'STB Models Tier 3'!AF97*$AF$2,"")</f>
        <v/>
      </c>
      <c r="AG97" s="14" t="str">
        <f>IF(AND(NOT(ISBLANK('STB Models Tier 3'!AG97)),NOT(ISBLANK(VLOOKUP($G97,'Tier 3 Allowances'!$A$2:$AB$6,26,FALSE))),'STB Models Tier 3'!AG97&lt;2), 'STB Models Tier 3'!AG97*$AG$2,"")</f>
        <v/>
      </c>
      <c r="AH97" s="14" t="str">
        <f>IF(AND(NOT(ISBLANK('STB Models Tier 3'!AH97)),NOT(ISBLANK(VLOOKUP($G97,'Tier 3 Allowances'!$A$2:$AB$6,27,FALSE))),'STB Models Tier 3'!AH97&lt;2), 'STB Models Tier 3'!AH97*$AH$2,"")</f>
        <v/>
      </c>
      <c r="AI97" s="14" t="str">
        <f>IF(AND(NOT(ISBLANK('STB Models Tier 3'!AI97)),NOT(ISBLANK(VLOOKUP($G97,'Tier 3 Allowances'!$A$2:$AB$6,28,FALSE))),'STB Models Tier 3'!AI97&lt;2), 'STB Models Tier 3'!AI97*$AI$2,"")</f>
        <v/>
      </c>
      <c r="AJ97" s="56" t="str">
        <f>IF(ISBLANK('STB Models Tier 3'!AJ97),"",'STB Models Tier 3'!AJ97)</f>
        <v/>
      </c>
      <c r="AK97" s="15" t="str">
        <f>IF(ISBLANK('STB Models Tier 3'!AK97),"",'STB Models Tier 3'!AK97)</f>
        <v/>
      </c>
      <c r="AL97" s="15" t="str">
        <f>IF(ISBLANK('STB Models Tier 3'!AL97),"",'STB Models Tier 3'!AL97)</f>
        <v/>
      </c>
      <c r="AM97" s="15" t="str">
        <f>IF(ISBLANK('STB Models Tier 3'!AM97),"",'STB Models Tier 3'!AM97)</f>
        <v/>
      </c>
      <c r="AN97" s="15" t="str">
        <f>IF(ISBLANK('STB Models Tier 3'!AN97),"",'STB Models Tier 3'!AN97)</f>
        <v/>
      </c>
      <c r="AO97" s="15" t="str">
        <f>IF(ISBLANK('STB Models Tier 3'!AO97),"",'STB Models Tier 3'!AO97)</f>
        <v/>
      </c>
      <c r="AP97" s="15" t="str">
        <f>IF(ISBLANK('STB Models Tier 3'!G97),"",IF(ISBLANK('STB Models Tier 3'!H97), 14, 7-(4-$H97)/2))</f>
        <v/>
      </c>
      <c r="AQ97" s="15" t="str">
        <f>IF(ISBLANK('STB Models Tier 3'!G97),"",IF(ISBLANK('STB Models Tier 3'!I97),10,(10-I97)))</f>
        <v/>
      </c>
      <c r="AR97" s="15" t="str">
        <f>IF(ISBLANK('STB Models Tier 3'!G97),"",IF(ISBLANK('STB Models Tier 3'!H97),0,7+(4-H97)/2))</f>
        <v/>
      </c>
      <c r="AS97" s="15" t="str">
        <f>IF(ISBLANK('STB Models Tier 3'!G97),"",'STB Models Tier 3'!I97)</f>
        <v/>
      </c>
      <c r="AT97" s="15" t="str">
        <f>IF(ISBLANK('STB Models Tier 3'!G97),"",(IF(OR(AND(NOT(ISBLANK('STB Models Tier 3'!H97)),ISBLANK('STB Models Tier 3'!AM97)),AND(NOT(ISBLANK('STB Models Tier 3'!I97)),ISBLANK('STB Models Tier 3'!AN97)),ISBLANK('STB Models Tier 3'!AL97)),"Incomplete",0.365*('STB Models Tier 3'!AK97*AP97+'STB Models Tier 3'!AL97*AQ97+'STB Models Tier 3'!AM97*AR97+'STB Models Tier 3'!AN97*AS97))))</f>
        <v/>
      </c>
      <c r="AU97" s="14" t="str">
        <f>IF(ISBLANK('STB Models Tier 3'!G97),"",VLOOKUP(G97,'Tier 3 Allowances'!$A$2:$B$6,2,FALSE)+SUM($J97:$AI97))</f>
        <v/>
      </c>
      <c r="AV97" s="56" t="str">
        <f>IF(ISBLANK('STB Models Tier 3'!G97),"",AU97+'STB Models Tier 3'!AJ97)</f>
        <v/>
      </c>
      <c r="AW97" s="56" t="str">
        <f>IF(ISBLANK('STB Models Tier 3'!AO97),"",IF('STB Models Tier 3'!AO97&gt;'Tier 3 Calculations'!AV97,"No","Yes"))</f>
        <v/>
      </c>
      <c r="AX97" s="79" t="str">
        <f>IF(ISBLANK('STB Models Tier 3'!AT97),"",'STB Models Tier 3'!AT97)</f>
        <v/>
      </c>
    </row>
    <row r="98" spans="1:55" ht="16" x14ac:dyDescent="0.2">
      <c r="A98" s="56" t="str">
        <f>IF(ISBLANK('STB Models Tier 3'!A98),"",'STB Models Tier 3'!A98)</f>
        <v/>
      </c>
      <c r="B98" s="14" t="str">
        <f>IF(ISBLANK('STB Models Tier 3'!B98),"",'STB Models Tier 3'!B98)</f>
        <v/>
      </c>
      <c r="C98" s="14" t="str">
        <f>IF(ISBLANK('STB Models Tier 3'!C98),"",'STB Models Tier 3'!C98)</f>
        <v/>
      </c>
      <c r="D98" s="14" t="str">
        <f>IF(ISBLANK('STB Models Tier 3'!D98),"",'STB Models Tier 3'!D98)</f>
        <v/>
      </c>
      <c r="E98" s="14" t="str">
        <f>IF(ISBLANK('STB Models Tier 3'!E98),"",'STB Models Tier 3'!E98)</f>
        <v/>
      </c>
      <c r="F98" s="14" t="str">
        <f>IF(ISBLANK('STB Models Tier 3'!F98),"",'STB Models Tier 3'!F98)</f>
        <v/>
      </c>
      <c r="G98" s="14" t="str">
        <f>IF(ISBLANK('STB Models Tier 3'!G98),"",'STB Models Tier 3'!G98)</f>
        <v/>
      </c>
      <c r="H98" s="14" t="str">
        <f>IF(ISBLANK('STB Models Tier 3'!H98),"",'STB Models Tier 3'!H98)</f>
        <v/>
      </c>
      <c r="I98" s="14" t="str">
        <f>IF(ISBLANK('STB Models Tier 3'!I98),"",'STB Models Tier 3'!I98)</f>
        <v/>
      </c>
      <c r="J98" s="14" t="str">
        <f>IF(AND(NOT(ISBLANK('STB Models Tier 3'!J98)),NOT(ISBLANK(VLOOKUP($G98,'Tier 3 Allowances'!$A$2:$AB$6,3,FALSE))),'STB Models Tier 3'!J98&lt;2), 'STB Models Tier 3'!J98*$J$2,"")</f>
        <v/>
      </c>
      <c r="K98" s="14" t="str">
        <f>IF(AND(NOT(ISBLANK('STB Models Tier 3'!K98)),NOT(ISBLANK(VLOOKUP($G98,'Tier 3 Allowances'!$A$2:$AB$6,4,FALSE))),'STB Models Tier 3'!K98&lt;3), 'STB Models Tier 3'!K98*$K$2,"")</f>
        <v/>
      </c>
      <c r="L98" s="14" t="str">
        <f>IF(AND(NOT(ISBLANK('STB Models Tier 3'!L98)),NOT(ISBLANK(VLOOKUP($G98,'Tier 3 Allowances'!$A$2:$AB$6,5,FALSE))),'STB Models Tier 3'!L98&lt;2), 'STB Models Tier 3'!L98*$L$2,"")</f>
        <v/>
      </c>
      <c r="M98" s="14" t="str">
        <f>IF(AND(NOT(ISBLANK('STB Models Tier 3'!M98)),NOT(ISBLANK(VLOOKUP($G98,'Tier 3 Allowances'!$A$2:$AB$6,6,FALSE))),'STB Models Tier 3'!M98&lt;3), 'STB Models Tier 3'!M98*$M$2,"")</f>
        <v/>
      </c>
      <c r="N98" s="14" t="str">
        <f>IF(AND(NOT(ISBLANK('STB Models Tier 3'!N98)),OR(ISBLANK('STB Models Tier 3'!O98),'STB Models Tier 3'!O98=0),NOT(ISBLANK(VLOOKUP($G98,'Tier 3 Allowances'!$A$2:$AB$6,7,FALSE))),'STB Models Tier 3'!N98&lt;2), 'STB Models Tier 3'!N98*$N$2,"")</f>
        <v/>
      </c>
      <c r="O98" s="14" t="str">
        <f>IF(AND(NOT(ISBLANK('STB Models Tier 3'!O98)),NOT(ISBLANK(VLOOKUP($G98,'Tier 3 Allowances'!$A$2:$AB$6,8,FALSE))),'STB Models Tier 3'!O98&lt;2), 'STB Models Tier 3'!O98*$O$2,"")</f>
        <v/>
      </c>
      <c r="P98" s="14" t="str">
        <f>IF(AND(NOT(ISBLANK('STB Models Tier 3'!P98)),NOT(ISBLANK(VLOOKUP($G98,'Tier 3 Allowances'!$A$2:$AB$6,9,FALSE))),'STB Models Tier 3'!P98&lt;7), 'STB Models Tier 3'!P98*$P$2,"")</f>
        <v/>
      </c>
      <c r="Q98" s="14" t="str">
        <f>IF(AND(NOT(ISBLANK('STB Models Tier 3'!Q98)),OR(ISBLANK('STB Models Tier 3'!T98),'STB Models Tier 3'!T98=0),NOT(ISBLANK(VLOOKUP($G98,'Tier 3 Allowances'!$A$2:$AB$6,10,FALSE))),'STB Models Tier 3'!Q98&lt;2), 'STB Models Tier 3'!Q98*$Q$2,"")</f>
        <v/>
      </c>
      <c r="R98" s="14" t="str">
        <f>IF(AND(NOT(ISBLANK('STB Models Tier 3'!R98)),NOT(ISBLANK(VLOOKUP($G98,'Tier 3 Allowances'!$A$2:$AB$6,11,FALSE))),'STB Models Tier 3'!R98&lt;2), 'STB Models Tier 3'!R98*$R$2,"")</f>
        <v/>
      </c>
      <c r="S98" s="14" t="str">
        <f>IF(AND(NOT(ISBLANK('STB Models Tier 3'!S98)),OR(ISBLANK('STB Models Tier 3'!T98),'STB Models Tier 3'!T98=0),NOT(ISBLANK(VLOOKUP($G98,'Tier 3 Allowances'!$A$2:$AB$6,12,FALSE))),'STB Models Tier 3'!S98&lt;2), 'STB Models Tier 3'!S98*$S$2,"")</f>
        <v/>
      </c>
      <c r="T98" s="14" t="str">
        <f>IF(AND(NOT(ISBLANK('STB Models Tier 3'!T98)),NOT(ISBLANK(VLOOKUP($G98,'Tier 3 Allowances'!$A$2:$AB$6,13,FALSE))),'STB Models Tier 3'!T98&lt;2), 'STB Models Tier 3'!T98*$T$2,"")</f>
        <v/>
      </c>
      <c r="U98" s="14" t="str">
        <f>IF(AND(NOT(ISBLANK('STB Models Tier 3'!U98)),NOT(ISBLANK(VLOOKUP($G98,'Tier 3 Allowances'!$A$2:$AB$6,14,FALSE))),'STB Models Tier 3'!U98&lt;2), 'STB Models Tier 3'!U98*$U$2,"")</f>
        <v/>
      </c>
      <c r="V98" s="14" t="str">
        <f>IF(AND(NOT(ISBLANK('STB Models Tier 3'!V98)),NOT(ISBLANK(VLOOKUP($G98,'Tier 3 Allowances'!$A$2:$AB$6,15,FALSE))),'STB Models Tier 3'!V98&lt;3), 'STB Models Tier 3'!V98*$V$2,"")</f>
        <v/>
      </c>
      <c r="W98" s="14" t="str">
        <f>IF(AND(NOT(ISBLANK('STB Models Tier 3'!W98)),NOT(ISBLANK(VLOOKUP($G98,'Tier 3 Allowances'!$A$2:$AB$6,16,FALSE))),'STB Models Tier 3'!W98&lt;2), 'STB Models Tier 3'!W98*$W$2,"")</f>
        <v/>
      </c>
      <c r="X98" s="14" t="str">
        <f>IF(AND(NOT(ISBLANK('STB Models Tier 3'!X98)),NOT(ISBLANK(VLOOKUP($G98,'Tier 3 Allowances'!$A$2:$AB$6,17,FALSE))),'STB Models Tier 3'!X98&lt;6), 'STB Models Tier 3'!X98*$X$2,"")</f>
        <v/>
      </c>
      <c r="Y98" s="14" t="str">
        <f>IF(AND(NOT(ISBLANK('STB Models Tier 3'!Y98)),NOT(ISBLANK(VLOOKUP($G98,'Tier 3 Allowances'!$A$2:$AB$6,18,FALSE))),'STB Models Tier 3'!Y98&lt;3), 'STB Models Tier 3'!Y98*$Y$2,"")</f>
        <v/>
      </c>
      <c r="Z98" s="14" t="str">
        <f>IF(AND(NOT(ISBLANK('STB Models Tier 3'!Z98)),NOT(ISBLANK(VLOOKUP($G98,'Tier 3 Allowances'!$A$2:$AB$6,19,FALSE))),'STB Models Tier 3'!Z98&lt;3), 'STB Models Tier 3'!Z98*$Z$2,"")</f>
        <v/>
      </c>
      <c r="AA98" s="14" t="str">
        <f>IF(AND(NOT(ISBLANK('STB Models Tier 3'!AA98)),NOT(ISBLANK(VLOOKUP($G98,'Tier 3 Allowances'!$A$2:$AB$6,20,FALSE))),'STB Models Tier 3'!AA98&lt;11), 'STB Models Tier 3'!AA98*$AA$2,"")</f>
        <v/>
      </c>
      <c r="AB98" s="14" t="str">
        <f>IF(AND(NOT(ISBLANK('STB Models Tier 3'!AB98)),NOT(ISBLANK(VLOOKUP($G98,'Tier 3 Allowances'!$A$2:$AB$6,21,FALSE))),'STB Models Tier 3'!AB98&lt;3), 'STB Models Tier 3'!AB98*$AB$2,"")</f>
        <v/>
      </c>
      <c r="AC98" s="14" t="str">
        <f>IF(AND(NOT(ISBLANK('STB Models Tier 3'!AC98)),NOT(ISBLANK(VLOOKUP($G98,'Tier 3 Allowances'!$A$2:$AB$6,22,FALSE))),'STB Models Tier 3'!AC98&lt;3), 'STB Models Tier 3'!AC98*$AC$2,"")</f>
        <v/>
      </c>
      <c r="AD98" s="14" t="str">
        <f>IF(AND(NOT(ISBLANK('STB Models Tier 3'!AD98)),NOT(ISBLANK(VLOOKUP($G98,'Tier 3 Allowances'!$A$2:$AB$6,23,FALSE))),'STB Models Tier 3'!AD98&lt;11), 'STB Models Tier 3'!AD98*$AD$2,"")</f>
        <v/>
      </c>
      <c r="AE98" s="14" t="str">
        <f>IF(AND(NOT(ISBLANK('STB Models Tier 3'!AE98)),NOT(ISBLANK(VLOOKUP($G98,'Tier 3 Allowances'!$A$2:$AB$6,24,FALSE))),'STB Models Tier 3'!AE98&lt;2), 'STB Models Tier 3'!AE98*$AE$2,"")</f>
        <v/>
      </c>
      <c r="AF98" s="14" t="str">
        <f>IF(AND(NOT(ISBLANK('STB Models Tier 3'!AF98)),NOT(ISBLANK(VLOOKUP($G98,'Tier 3 Allowances'!$A$2:$AB$6,25,FALSE))),'STB Models Tier 3'!AF98&lt;2,OR(ISBLANK('STB Models Tier 3'!AE98),'STB Models Tier 3'!AE98=0),OR(ISBLANK('STB Models Tier 3'!$P98),'STB Models Tier 3'!$P98=0)), 'STB Models Tier 3'!AF98*$AF$2,"")</f>
        <v/>
      </c>
      <c r="AG98" s="14" t="str">
        <f>IF(AND(NOT(ISBLANK('STB Models Tier 3'!AG98)),NOT(ISBLANK(VLOOKUP($G98,'Tier 3 Allowances'!$A$2:$AB$6,26,FALSE))),'STB Models Tier 3'!AG98&lt;2), 'STB Models Tier 3'!AG98*$AG$2,"")</f>
        <v/>
      </c>
      <c r="AH98" s="14" t="str">
        <f>IF(AND(NOT(ISBLANK('STB Models Tier 3'!AH98)),NOT(ISBLANK(VLOOKUP($G98,'Tier 3 Allowances'!$A$2:$AB$6,27,FALSE))),'STB Models Tier 3'!AH98&lt;2), 'STB Models Tier 3'!AH98*$AH$2,"")</f>
        <v/>
      </c>
      <c r="AI98" s="14" t="str">
        <f>IF(AND(NOT(ISBLANK('STB Models Tier 3'!AI98)),NOT(ISBLANK(VLOOKUP($G98,'Tier 3 Allowances'!$A$2:$AB$6,28,FALSE))),'STB Models Tier 3'!AI98&lt;2), 'STB Models Tier 3'!AI98*$AI$2,"")</f>
        <v/>
      </c>
      <c r="AJ98" s="56" t="str">
        <f>IF(ISBLANK('STB Models Tier 3'!AJ98),"",'STB Models Tier 3'!AJ98)</f>
        <v/>
      </c>
      <c r="AK98" s="15" t="str">
        <f>IF(ISBLANK('STB Models Tier 3'!AK98),"",'STB Models Tier 3'!AK98)</f>
        <v/>
      </c>
      <c r="AL98" s="15" t="str">
        <f>IF(ISBLANK('STB Models Tier 3'!AL98),"",'STB Models Tier 3'!AL98)</f>
        <v/>
      </c>
      <c r="AM98" s="15" t="str">
        <f>IF(ISBLANK('STB Models Tier 3'!AM98),"",'STB Models Tier 3'!AM98)</f>
        <v/>
      </c>
      <c r="AN98" s="15" t="str">
        <f>IF(ISBLANK('STB Models Tier 3'!AN98),"",'STB Models Tier 3'!AN98)</f>
        <v/>
      </c>
      <c r="AO98" s="15" t="str">
        <f>IF(ISBLANK('STB Models Tier 3'!AO98),"",'STB Models Tier 3'!AO98)</f>
        <v/>
      </c>
      <c r="AP98" s="15" t="str">
        <f>IF(ISBLANK('STB Models Tier 3'!G98),"",IF(ISBLANK('STB Models Tier 3'!H98), 14, 7-(4-$H98)/2))</f>
        <v/>
      </c>
      <c r="AQ98" s="15" t="str">
        <f>IF(ISBLANK('STB Models Tier 3'!G98),"",IF(ISBLANK('STB Models Tier 3'!I98),10,(10-I98)))</f>
        <v/>
      </c>
      <c r="AR98" s="15" t="str">
        <f>IF(ISBLANK('STB Models Tier 3'!G98),"",IF(ISBLANK('STB Models Tier 3'!H98),0,7+(4-H98)/2))</f>
        <v/>
      </c>
      <c r="AS98" s="15" t="str">
        <f>IF(ISBLANK('STB Models Tier 3'!G98),"",'STB Models Tier 3'!I98)</f>
        <v/>
      </c>
      <c r="AT98" s="15" t="str">
        <f>IF(ISBLANK('STB Models Tier 3'!G98),"",(IF(OR(AND(NOT(ISBLANK('STB Models Tier 3'!H98)),ISBLANK('STB Models Tier 3'!AM98)),AND(NOT(ISBLANK('STB Models Tier 3'!I98)),ISBLANK('STB Models Tier 3'!AN98)),ISBLANK('STB Models Tier 3'!AL98)),"Incomplete",0.365*('STB Models Tier 3'!AK98*AP98+'STB Models Tier 3'!AL98*AQ98+'STB Models Tier 3'!AM98*AR98+'STB Models Tier 3'!AN98*AS98))))</f>
        <v/>
      </c>
      <c r="AU98" s="14" t="str">
        <f>IF(ISBLANK('STB Models Tier 3'!G98),"",VLOOKUP(G98,'Tier 3 Allowances'!$A$2:$B$6,2,FALSE)+SUM($J98:$AI98))</f>
        <v/>
      </c>
      <c r="AV98" s="56" t="str">
        <f>IF(ISBLANK('STB Models Tier 3'!G98),"",AU98+'STB Models Tier 3'!AJ98)</f>
        <v/>
      </c>
      <c r="AW98" s="56" t="str">
        <f>IF(ISBLANK('STB Models Tier 3'!AO98),"",IF('STB Models Tier 3'!AO98&gt;'Tier 3 Calculations'!AV98,"No","Yes"))</f>
        <v/>
      </c>
      <c r="AX98" s="79" t="str">
        <f>IF(ISBLANK('STB Models Tier 3'!AT98),"",'STB Models Tier 3'!AT98)</f>
        <v/>
      </c>
    </row>
    <row r="99" spans="1:55" ht="16" x14ac:dyDescent="0.2">
      <c r="A99" s="56" t="str">
        <f>IF(ISBLANK('STB Models Tier 3'!A99),"",'STB Models Tier 3'!A99)</f>
        <v/>
      </c>
      <c r="B99" s="14" t="str">
        <f>IF(ISBLANK('STB Models Tier 3'!B99),"",'STB Models Tier 3'!B99)</f>
        <v/>
      </c>
      <c r="C99" s="14" t="str">
        <f>IF(ISBLANK('STB Models Tier 3'!C99),"",'STB Models Tier 3'!C99)</f>
        <v/>
      </c>
      <c r="D99" s="14" t="str">
        <f>IF(ISBLANK('STB Models Tier 3'!D99),"",'STB Models Tier 3'!D99)</f>
        <v/>
      </c>
      <c r="E99" s="14" t="str">
        <f>IF(ISBLANK('STB Models Tier 3'!E99),"",'STB Models Tier 3'!E99)</f>
        <v/>
      </c>
      <c r="F99" s="14" t="str">
        <f>IF(ISBLANK('STB Models Tier 3'!F99),"",'STB Models Tier 3'!F99)</f>
        <v/>
      </c>
      <c r="G99" s="14" t="str">
        <f>IF(ISBLANK('STB Models Tier 3'!G99),"",'STB Models Tier 3'!G99)</f>
        <v/>
      </c>
      <c r="H99" s="14" t="str">
        <f>IF(ISBLANK('STB Models Tier 3'!H99),"",'STB Models Tier 3'!H99)</f>
        <v/>
      </c>
      <c r="I99" s="14" t="str">
        <f>IF(ISBLANK('STB Models Tier 3'!I99),"",'STB Models Tier 3'!I99)</f>
        <v/>
      </c>
      <c r="J99" s="14" t="str">
        <f>IF(AND(NOT(ISBLANK('STB Models Tier 3'!J99)),NOT(ISBLANK(VLOOKUP($G99,'Tier 3 Allowances'!$A$2:$AB$6,3,FALSE))),'STB Models Tier 3'!J99&lt;2), 'STB Models Tier 3'!J99*$J$2,"")</f>
        <v/>
      </c>
      <c r="K99" s="14" t="str">
        <f>IF(AND(NOT(ISBLANK('STB Models Tier 3'!K99)),NOT(ISBLANK(VLOOKUP($G99,'Tier 3 Allowances'!$A$2:$AB$6,4,FALSE))),'STB Models Tier 3'!K99&lt;3), 'STB Models Tier 3'!K99*$K$2,"")</f>
        <v/>
      </c>
      <c r="L99" s="14" t="str">
        <f>IF(AND(NOT(ISBLANK('STB Models Tier 3'!L99)),NOT(ISBLANK(VLOOKUP($G99,'Tier 3 Allowances'!$A$2:$AB$6,5,FALSE))),'STB Models Tier 3'!L99&lt;2), 'STB Models Tier 3'!L99*$L$2,"")</f>
        <v/>
      </c>
      <c r="M99" s="14" t="str">
        <f>IF(AND(NOT(ISBLANK('STB Models Tier 3'!M99)),NOT(ISBLANK(VLOOKUP($G99,'Tier 3 Allowances'!$A$2:$AB$6,6,FALSE))),'STB Models Tier 3'!M99&lt;3), 'STB Models Tier 3'!M99*$M$2,"")</f>
        <v/>
      </c>
      <c r="N99" s="14" t="str">
        <f>IF(AND(NOT(ISBLANK('STB Models Tier 3'!N99)),OR(ISBLANK('STB Models Tier 3'!O99),'STB Models Tier 3'!O99=0),NOT(ISBLANK(VLOOKUP($G99,'Tier 3 Allowances'!$A$2:$AB$6,7,FALSE))),'STB Models Tier 3'!N99&lt;2), 'STB Models Tier 3'!N99*$N$2,"")</f>
        <v/>
      </c>
      <c r="O99" s="14" t="str">
        <f>IF(AND(NOT(ISBLANK('STB Models Tier 3'!O99)),NOT(ISBLANK(VLOOKUP($G99,'Tier 3 Allowances'!$A$2:$AB$6,8,FALSE))),'STB Models Tier 3'!O99&lt;2), 'STB Models Tier 3'!O99*$O$2,"")</f>
        <v/>
      </c>
      <c r="P99" s="14" t="str">
        <f>IF(AND(NOT(ISBLANK('STB Models Tier 3'!P99)),NOT(ISBLANK(VLOOKUP($G99,'Tier 3 Allowances'!$A$2:$AB$6,9,FALSE))),'STB Models Tier 3'!P99&lt;7), 'STB Models Tier 3'!P99*$P$2,"")</f>
        <v/>
      </c>
      <c r="Q99" s="14" t="str">
        <f>IF(AND(NOT(ISBLANK('STB Models Tier 3'!Q99)),OR(ISBLANK('STB Models Tier 3'!T99),'STB Models Tier 3'!T99=0),NOT(ISBLANK(VLOOKUP($G99,'Tier 3 Allowances'!$A$2:$AB$6,10,FALSE))),'STB Models Tier 3'!Q99&lt;2), 'STB Models Tier 3'!Q99*$Q$2,"")</f>
        <v/>
      </c>
      <c r="R99" s="14" t="str">
        <f>IF(AND(NOT(ISBLANK('STB Models Tier 3'!R99)),NOT(ISBLANK(VLOOKUP($G99,'Tier 3 Allowances'!$A$2:$AB$6,11,FALSE))),'STB Models Tier 3'!R99&lt;2), 'STB Models Tier 3'!R99*$R$2,"")</f>
        <v/>
      </c>
      <c r="S99" s="14" t="str">
        <f>IF(AND(NOT(ISBLANK('STB Models Tier 3'!S99)),OR(ISBLANK('STB Models Tier 3'!T99),'STB Models Tier 3'!T99=0),NOT(ISBLANK(VLOOKUP($G99,'Tier 3 Allowances'!$A$2:$AB$6,12,FALSE))),'STB Models Tier 3'!S99&lt;2), 'STB Models Tier 3'!S99*$S$2,"")</f>
        <v/>
      </c>
      <c r="T99" s="14" t="str">
        <f>IF(AND(NOT(ISBLANK('STB Models Tier 3'!T99)),NOT(ISBLANK(VLOOKUP($G99,'Tier 3 Allowances'!$A$2:$AB$6,13,FALSE))),'STB Models Tier 3'!T99&lt;2), 'STB Models Tier 3'!T99*$T$2,"")</f>
        <v/>
      </c>
      <c r="U99" s="14" t="str">
        <f>IF(AND(NOT(ISBLANK('STB Models Tier 3'!U99)),NOT(ISBLANK(VLOOKUP($G99,'Tier 3 Allowances'!$A$2:$AB$6,14,FALSE))),'STB Models Tier 3'!U99&lt;2), 'STB Models Tier 3'!U99*$U$2,"")</f>
        <v/>
      </c>
      <c r="V99" s="14" t="str">
        <f>IF(AND(NOT(ISBLANK('STB Models Tier 3'!V99)),NOT(ISBLANK(VLOOKUP($G99,'Tier 3 Allowances'!$A$2:$AB$6,15,FALSE))),'STB Models Tier 3'!V99&lt;3), 'STB Models Tier 3'!V99*$V$2,"")</f>
        <v/>
      </c>
      <c r="W99" s="14" t="str">
        <f>IF(AND(NOT(ISBLANK('STB Models Tier 3'!W99)),NOT(ISBLANK(VLOOKUP($G99,'Tier 3 Allowances'!$A$2:$AB$6,16,FALSE))),'STB Models Tier 3'!W99&lt;2), 'STB Models Tier 3'!W99*$W$2,"")</f>
        <v/>
      </c>
      <c r="X99" s="14" t="str">
        <f>IF(AND(NOT(ISBLANK('STB Models Tier 3'!X99)),NOT(ISBLANK(VLOOKUP($G99,'Tier 3 Allowances'!$A$2:$AB$6,17,FALSE))),'STB Models Tier 3'!X99&lt;6), 'STB Models Tier 3'!X99*$X$2,"")</f>
        <v/>
      </c>
      <c r="Y99" s="14" t="str">
        <f>IF(AND(NOT(ISBLANK('STB Models Tier 3'!Y99)),NOT(ISBLANK(VLOOKUP($G99,'Tier 3 Allowances'!$A$2:$AB$6,18,FALSE))),'STB Models Tier 3'!Y99&lt;3), 'STB Models Tier 3'!Y99*$Y$2,"")</f>
        <v/>
      </c>
      <c r="Z99" s="14" t="str">
        <f>IF(AND(NOT(ISBLANK('STB Models Tier 3'!Z99)),NOT(ISBLANK(VLOOKUP($G99,'Tier 3 Allowances'!$A$2:$AB$6,19,FALSE))),'STB Models Tier 3'!Z99&lt;3), 'STB Models Tier 3'!Z99*$Z$2,"")</f>
        <v/>
      </c>
      <c r="AA99" s="14" t="str">
        <f>IF(AND(NOT(ISBLANK('STB Models Tier 3'!AA99)),NOT(ISBLANK(VLOOKUP($G99,'Tier 3 Allowances'!$A$2:$AB$6,20,FALSE))),'STB Models Tier 3'!AA99&lt;11), 'STB Models Tier 3'!AA99*$AA$2,"")</f>
        <v/>
      </c>
      <c r="AB99" s="14" t="str">
        <f>IF(AND(NOT(ISBLANK('STB Models Tier 3'!AB99)),NOT(ISBLANK(VLOOKUP($G99,'Tier 3 Allowances'!$A$2:$AB$6,21,FALSE))),'STB Models Tier 3'!AB99&lt;3), 'STB Models Tier 3'!AB99*$AB$2,"")</f>
        <v/>
      </c>
      <c r="AC99" s="14" t="str">
        <f>IF(AND(NOT(ISBLANK('STB Models Tier 3'!AC99)),NOT(ISBLANK(VLOOKUP($G99,'Tier 3 Allowances'!$A$2:$AB$6,22,FALSE))),'STB Models Tier 3'!AC99&lt;3), 'STB Models Tier 3'!AC99*$AC$2,"")</f>
        <v/>
      </c>
      <c r="AD99" s="14" t="str">
        <f>IF(AND(NOT(ISBLANK('STB Models Tier 3'!AD99)),NOT(ISBLANK(VLOOKUP($G99,'Tier 3 Allowances'!$A$2:$AB$6,23,FALSE))),'STB Models Tier 3'!AD99&lt;11), 'STB Models Tier 3'!AD99*$AD$2,"")</f>
        <v/>
      </c>
      <c r="AE99" s="14" t="str">
        <f>IF(AND(NOT(ISBLANK('STB Models Tier 3'!AE99)),NOT(ISBLANK(VLOOKUP($G99,'Tier 3 Allowances'!$A$2:$AB$6,24,FALSE))),'STB Models Tier 3'!AE99&lt;2), 'STB Models Tier 3'!AE99*$AE$2,"")</f>
        <v/>
      </c>
      <c r="AF99" s="14" t="str">
        <f>IF(AND(NOT(ISBLANK('STB Models Tier 3'!AF99)),NOT(ISBLANK(VLOOKUP($G99,'Tier 3 Allowances'!$A$2:$AB$6,25,FALSE))),'STB Models Tier 3'!AF99&lt;2,OR(ISBLANK('STB Models Tier 3'!AE99),'STB Models Tier 3'!AE99=0),OR(ISBLANK('STB Models Tier 3'!$P99),'STB Models Tier 3'!$P99=0)), 'STB Models Tier 3'!AF99*$AF$2,"")</f>
        <v/>
      </c>
      <c r="AG99" s="14" t="str">
        <f>IF(AND(NOT(ISBLANK('STB Models Tier 3'!AG99)),NOT(ISBLANK(VLOOKUP($G99,'Tier 3 Allowances'!$A$2:$AB$6,26,FALSE))),'STB Models Tier 3'!AG99&lt;2), 'STB Models Tier 3'!AG99*$AG$2,"")</f>
        <v/>
      </c>
      <c r="AH99" s="14" t="str">
        <f>IF(AND(NOT(ISBLANK('STB Models Tier 3'!AH99)),NOT(ISBLANK(VLOOKUP($G99,'Tier 3 Allowances'!$A$2:$AB$6,27,FALSE))),'STB Models Tier 3'!AH99&lt;2), 'STB Models Tier 3'!AH99*$AH$2,"")</f>
        <v/>
      </c>
      <c r="AI99" s="14" t="str">
        <f>IF(AND(NOT(ISBLANK('STB Models Tier 3'!AI99)),NOT(ISBLANK(VLOOKUP($G99,'Tier 3 Allowances'!$A$2:$AB$6,28,FALSE))),'STB Models Tier 3'!AI99&lt;2), 'STB Models Tier 3'!AI99*$AI$2,"")</f>
        <v/>
      </c>
      <c r="AJ99" s="56" t="str">
        <f>IF(ISBLANK('STB Models Tier 3'!AJ99),"",'STB Models Tier 3'!AJ99)</f>
        <v/>
      </c>
      <c r="AK99" s="15" t="str">
        <f>IF(ISBLANK('STB Models Tier 3'!AK99),"",'STB Models Tier 3'!AK99)</f>
        <v/>
      </c>
      <c r="AL99" s="15" t="str">
        <f>IF(ISBLANK('STB Models Tier 3'!AL99),"",'STB Models Tier 3'!AL99)</f>
        <v/>
      </c>
      <c r="AM99" s="15" t="str">
        <f>IF(ISBLANK('STB Models Tier 3'!AM99),"",'STB Models Tier 3'!AM99)</f>
        <v/>
      </c>
      <c r="AN99" s="15" t="str">
        <f>IF(ISBLANK('STB Models Tier 3'!AN99),"",'STB Models Tier 3'!AN99)</f>
        <v/>
      </c>
      <c r="AO99" s="15" t="str">
        <f>IF(ISBLANK('STB Models Tier 3'!AO99),"",'STB Models Tier 3'!AO99)</f>
        <v/>
      </c>
      <c r="AP99" s="15" t="str">
        <f>IF(ISBLANK('STB Models Tier 3'!G99),"",IF(ISBLANK('STB Models Tier 3'!H99), 14, 7-(4-$H99)/2))</f>
        <v/>
      </c>
      <c r="AQ99" s="15" t="str">
        <f>IF(ISBLANK('STB Models Tier 3'!G99),"",IF(ISBLANK('STB Models Tier 3'!I99),10,(10-I99)))</f>
        <v/>
      </c>
      <c r="AR99" s="15" t="str">
        <f>IF(ISBLANK('STB Models Tier 3'!G99),"",IF(ISBLANK('STB Models Tier 3'!H99),0,7+(4-H99)/2))</f>
        <v/>
      </c>
      <c r="AS99" s="15" t="str">
        <f>IF(ISBLANK('STB Models Tier 3'!G99),"",'STB Models Tier 3'!I99)</f>
        <v/>
      </c>
      <c r="AT99" s="15" t="str">
        <f>IF(ISBLANK('STB Models Tier 3'!G99),"",(IF(OR(AND(NOT(ISBLANK('STB Models Tier 3'!H99)),ISBLANK('STB Models Tier 3'!AM99)),AND(NOT(ISBLANK('STB Models Tier 3'!I99)),ISBLANK('STB Models Tier 3'!AN99)),ISBLANK('STB Models Tier 3'!AL99)),"Incomplete",0.365*('STB Models Tier 3'!AK99*AP99+'STB Models Tier 3'!AL99*AQ99+'STB Models Tier 3'!AM99*AR99+'STB Models Tier 3'!AN99*AS99))))</f>
        <v/>
      </c>
      <c r="AU99" s="14" t="str">
        <f>IF(ISBLANK('STB Models Tier 3'!G99),"",VLOOKUP(G99,'Tier 3 Allowances'!$A$2:$B$6,2,FALSE)+SUM($J99:$AI99))</f>
        <v/>
      </c>
      <c r="AV99" s="56" t="str">
        <f>IF(ISBLANK('STB Models Tier 3'!G99),"",AU99+'STB Models Tier 3'!AJ99)</f>
        <v/>
      </c>
      <c r="AW99" s="56" t="str">
        <f>IF(ISBLANK('STB Models Tier 3'!AO99),"",IF('STB Models Tier 3'!AO99&gt;'Tier 3 Calculations'!AV99,"No","Yes"))</f>
        <v/>
      </c>
      <c r="AX99" s="79" t="str">
        <f>IF(ISBLANK('STB Models Tier 3'!AT99),"",'STB Models Tier 3'!AT99)</f>
        <v/>
      </c>
    </row>
    <row r="100" spans="1:55" ht="16" x14ac:dyDescent="0.2">
      <c r="A100" s="56" t="str">
        <f>IF(ISBLANK('STB Models Tier 3'!A100),"",'STB Models Tier 3'!A100)</f>
        <v/>
      </c>
      <c r="B100" s="14" t="str">
        <f>IF(ISBLANK('STB Models Tier 3'!B100),"",'STB Models Tier 3'!B100)</f>
        <v/>
      </c>
      <c r="C100" s="14" t="str">
        <f>IF(ISBLANK('STB Models Tier 3'!C100),"",'STB Models Tier 3'!C100)</f>
        <v/>
      </c>
      <c r="D100" s="14" t="str">
        <f>IF(ISBLANK('STB Models Tier 3'!D100),"",'STB Models Tier 3'!D100)</f>
        <v/>
      </c>
      <c r="E100" s="14" t="str">
        <f>IF(ISBLANK('STB Models Tier 3'!E100),"",'STB Models Tier 3'!E100)</f>
        <v/>
      </c>
      <c r="F100" s="14" t="str">
        <f>IF(ISBLANK('STB Models Tier 3'!F100),"",'STB Models Tier 3'!F100)</f>
        <v/>
      </c>
      <c r="G100" s="14" t="str">
        <f>IF(ISBLANK('STB Models Tier 3'!G100),"",'STB Models Tier 3'!G100)</f>
        <v/>
      </c>
      <c r="H100" s="14" t="str">
        <f>IF(ISBLANK('STB Models Tier 3'!H100),"",'STB Models Tier 3'!H100)</f>
        <v/>
      </c>
      <c r="I100" s="14" t="str">
        <f>IF(ISBLANK('STB Models Tier 3'!I100),"",'STB Models Tier 3'!I100)</f>
        <v/>
      </c>
      <c r="J100" s="14" t="str">
        <f>IF(AND(NOT(ISBLANK('STB Models Tier 3'!J100)),NOT(ISBLANK(VLOOKUP($G100,'Tier 3 Allowances'!$A$2:$AB$6,3,FALSE))),'STB Models Tier 3'!J100&lt;2), 'STB Models Tier 3'!J100*$J$2,"")</f>
        <v/>
      </c>
      <c r="K100" s="14" t="str">
        <f>IF(AND(NOT(ISBLANK('STB Models Tier 3'!K100)),NOT(ISBLANK(VLOOKUP($G100,'Tier 3 Allowances'!$A$2:$AB$6,4,FALSE))),'STB Models Tier 3'!K100&lt;3), 'STB Models Tier 3'!K100*$K$2,"")</f>
        <v/>
      </c>
      <c r="L100" s="14" t="str">
        <f>IF(AND(NOT(ISBLANK('STB Models Tier 3'!L100)),NOT(ISBLANK(VLOOKUP($G100,'Tier 3 Allowances'!$A$2:$AB$6,5,FALSE))),'STB Models Tier 3'!L100&lt;2), 'STB Models Tier 3'!L100*$L$2,"")</f>
        <v/>
      </c>
      <c r="M100" s="14" t="str">
        <f>IF(AND(NOT(ISBLANK('STB Models Tier 3'!M100)),NOT(ISBLANK(VLOOKUP($G100,'Tier 3 Allowances'!$A$2:$AB$6,6,FALSE))),'STB Models Tier 3'!M100&lt;3), 'STB Models Tier 3'!M100*$M$2,"")</f>
        <v/>
      </c>
      <c r="N100" s="14" t="str">
        <f>IF(AND(NOT(ISBLANK('STB Models Tier 3'!N100)),OR(ISBLANK('STB Models Tier 3'!O100),'STB Models Tier 3'!O100=0),NOT(ISBLANK(VLOOKUP($G100,'Tier 3 Allowances'!$A$2:$AB$6,7,FALSE))),'STB Models Tier 3'!N100&lt;2), 'STB Models Tier 3'!N100*$N$2,"")</f>
        <v/>
      </c>
      <c r="O100" s="14" t="str">
        <f>IF(AND(NOT(ISBLANK('STB Models Tier 3'!O100)),NOT(ISBLANK(VLOOKUP($G100,'Tier 3 Allowances'!$A$2:$AB$6,8,FALSE))),'STB Models Tier 3'!O100&lt;2), 'STB Models Tier 3'!O100*$O$2,"")</f>
        <v/>
      </c>
      <c r="P100" s="14" t="str">
        <f>IF(AND(NOT(ISBLANK('STB Models Tier 3'!P100)),NOT(ISBLANK(VLOOKUP($G100,'Tier 3 Allowances'!$A$2:$AB$6,9,FALSE))),'STB Models Tier 3'!P100&lt;7), 'STB Models Tier 3'!P100*$P$2,"")</f>
        <v/>
      </c>
      <c r="Q100" s="14" t="str">
        <f>IF(AND(NOT(ISBLANK('STB Models Tier 3'!Q100)),OR(ISBLANK('STB Models Tier 3'!T100),'STB Models Tier 3'!T100=0),NOT(ISBLANK(VLOOKUP($G100,'Tier 3 Allowances'!$A$2:$AB$6,10,FALSE))),'STB Models Tier 3'!Q100&lt;2), 'STB Models Tier 3'!Q100*$Q$2,"")</f>
        <v/>
      </c>
      <c r="R100" s="14" t="str">
        <f>IF(AND(NOT(ISBLANK('STB Models Tier 3'!R100)),NOT(ISBLANK(VLOOKUP($G100,'Tier 3 Allowances'!$A$2:$AB$6,11,FALSE))),'STB Models Tier 3'!R100&lt;2), 'STB Models Tier 3'!R100*$R$2,"")</f>
        <v/>
      </c>
      <c r="S100" s="14" t="str">
        <f>IF(AND(NOT(ISBLANK('STB Models Tier 3'!S100)),OR(ISBLANK('STB Models Tier 3'!T100),'STB Models Tier 3'!T100=0),NOT(ISBLANK(VLOOKUP($G100,'Tier 3 Allowances'!$A$2:$AB$6,12,FALSE))),'STB Models Tier 3'!S100&lt;2), 'STB Models Tier 3'!S100*$S$2,"")</f>
        <v/>
      </c>
      <c r="T100" s="14" t="str">
        <f>IF(AND(NOT(ISBLANK('STB Models Tier 3'!T100)),NOT(ISBLANK(VLOOKUP($G100,'Tier 3 Allowances'!$A$2:$AB$6,13,FALSE))),'STB Models Tier 3'!T100&lt;2), 'STB Models Tier 3'!T100*$T$2,"")</f>
        <v/>
      </c>
      <c r="U100" s="14" t="str">
        <f>IF(AND(NOT(ISBLANK('STB Models Tier 3'!U100)),NOT(ISBLANK(VLOOKUP($G100,'Tier 3 Allowances'!$A$2:$AB$6,14,FALSE))),'STB Models Tier 3'!U100&lt;2), 'STB Models Tier 3'!U100*$U$2,"")</f>
        <v/>
      </c>
      <c r="V100" s="14" t="str">
        <f>IF(AND(NOT(ISBLANK('STB Models Tier 3'!V100)),NOT(ISBLANK(VLOOKUP($G100,'Tier 3 Allowances'!$A$2:$AB$6,15,FALSE))),'STB Models Tier 3'!V100&lt;3), 'STB Models Tier 3'!V100*$V$2,"")</f>
        <v/>
      </c>
      <c r="W100" s="14" t="str">
        <f>IF(AND(NOT(ISBLANK('STB Models Tier 3'!W100)),NOT(ISBLANK(VLOOKUP($G100,'Tier 3 Allowances'!$A$2:$AB$6,16,FALSE))),'STB Models Tier 3'!W100&lt;2), 'STB Models Tier 3'!W100*$W$2,"")</f>
        <v/>
      </c>
      <c r="X100" s="14" t="str">
        <f>IF(AND(NOT(ISBLANK('STB Models Tier 3'!X100)),NOT(ISBLANK(VLOOKUP($G100,'Tier 3 Allowances'!$A$2:$AB$6,17,FALSE))),'STB Models Tier 3'!X100&lt;6), 'STB Models Tier 3'!X100*$X$2,"")</f>
        <v/>
      </c>
      <c r="Y100" s="14" t="str">
        <f>IF(AND(NOT(ISBLANK('STB Models Tier 3'!Y100)),NOT(ISBLANK(VLOOKUP($G100,'Tier 3 Allowances'!$A$2:$AB$6,18,FALSE))),'STB Models Tier 3'!Y100&lt;3), 'STB Models Tier 3'!Y100*$Y$2,"")</f>
        <v/>
      </c>
      <c r="Z100" s="14" t="str">
        <f>IF(AND(NOT(ISBLANK('STB Models Tier 3'!Z100)),NOT(ISBLANK(VLOOKUP($G100,'Tier 3 Allowances'!$A$2:$AB$6,19,FALSE))),'STB Models Tier 3'!Z100&lt;3), 'STB Models Tier 3'!Z100*$Z$2,"")</f>
        <v/>
      </c>
      <c r="AA100" s="14" t="str">
        <f>IF(AND(NOT(ISBLANK('STB Models Tier 3'!AA100)),NOT(ISBLANK(VLOOKUP($G100,'Tier 3 Allowances'!$A$2:$AB$6,20,FALSE))),'STB Models Tier 3'!AA100&lt;11), 'STB Models Tier 3'!AA100*$AA$2,"")</f>
        <v/>
      </c>
      <c r="AB100" s="14" t="str">
        <f>IF(AND(NOT(ISBLANK('STB Models Tier 3'!AB100)),NOT(ISBLANK(VLOOKUP($G100,'Tier 3 Allowances'!$A$2:$AB$6,21,FALSE))),'STB Models Tier 3'!AB100&lt;3), 'STB Models Tier 3'!AB100*$AB$2,"")</f>
        <v/>
      </c>
      <c r="AC100" s="14" t="str">
        <f>IF(AND(NOT(ISBLANK('STB Models Tier 3'!AC100)),NOT(ISBLANK(VLOOKUP($G100,'Tier 3 Allowances'!$A$2:$AB$6,22,FALSE))),'STB Models Tier 3'!AC100&lt;3), 'STB Models Tier 3'!AC100*$AC$2,"")</f>
        <v/>
      </c>
      <c r="AD100" s="14" t="str">
        <f>IF(AND(NOT(ISBLANK('STB Models Tier 3'!AD100)),NOT(ISBLANK(VLOOKUP($G100,'Tier 3 Allowances'!$A$2:$AB$6,23,FALSE))),'STB Models Tier 3'!AD100&lt;11), 'STB Models Tier 3'!AD100*$AD$2,"")</f>
        <v/>
      </c>
      <c r="AE100" s="14" t="str">
        <f>IF(AND(NOT(ISBLANK('STB Models Tier 3'!AE100)),NOT(ISBLANK(VLOOKUP($G100,'Tier 3 Allowances'!$A$2:$AB$6,24,FALSE))),'STB Models Tier 3'!AE100&lt;2), 'STB Models Tier 3'!AE100*$AE$2,"")</f>
        <v/>
      </c>
      <c r="AF100" s="14" t="str">
        <f>IF(AND(NOT(ISBLANK('STB Models Tier 3'!AF100)),NOT(ISBLANK(VLOOKUP($G100,'Tier 3 Allowances'!$A$2:$AB$6,25,FALSE))),'STB Models Tier 3'!AF100&lt;2,OR(ISBLANK('STB Models Tier 3'!AE100),'STB Models Tier 3'!AE100=0),OR(ISBLANK('STB Models Tier 3'!$P100),'STB Models Tier 3'!$P100=0)), 'STB Models Tier 3'!AF100*$AF$2,"")</f>
        <v/>
      </c>
      <c r="AG100" s="14" t="str">
        <f>IF(AND(NOT(ISBLANK('STB Models Tier 3'!AG100)),NOT(ISBLANK(VLOOKUP($G100,'Tier 3 Allowances'!$A$2:$AB$6,26,FALSE))),'STB Models Tier 3'!AG100&lt;2), 'STB Models Tier 3'!AG100*$AG$2,"")</f>
        <v/>
      </c>
      <c r="AH100" s="14" t="str">
        <f>IF(AND(NOT(ISBLANK('STB Models Tier 3'!AH100)),NOT(ISBLANK(VLOOKUP($G100,'Tier 3 Allowances'!$A$2:$AB$6,27,FALSE))),'STB Models Tier 3'!AH100&lt;2), 'STB Models Tier 3'!AH100*$AH$2,"")</f>
        <v/>
      </c>
      <c r="AI100" s="14" t="str">
        <f>IF(AND(NOT(ISBLANK('STB Models Tier 3'!AI100)),NOT(ISBLANK(VLOOKUP($G100,'Tier 3 Allowances'!$A$2:$AB$6,28,FALSE))),'STB Models Tier 3'!AI100&lt;2), 'STB Models Tier 3'!AI100*$AI$2,"")</f>
        <v/>
      </c>
      <c r="AJ100" s="56" t="str">
        <f>IF(ISBLANK('STB Models Tier 3'!AJ100),"",'STB Models Tier 3'!AJ100)</f>
        <v/>
      </c>
      <c r="AK100" s="15" t="str">
        <f>IF(ISBLANK('STB Models Tier 3'!AK100),"",'STB Models Tier 3'!AK100)</f>
        <v/>
      </c>
      <c r="AL100" s="15" t="str">
        <f>IF(ISBLANK('STB Models Tier 3'!AL100),"",'STB Models Tier 3'!AL100)</f>
        <v/>
      </c>
      <c r="AM100" s="15" t="str">
        <f>IF(ISBLANK('STB Models Tier 3'!AM100),"",'STB Models Tier 3'!AM100)</f>
        <v/>
      </c>
      <c r="AN100" s="15" t="str">
        <f>IF(ISBLANK('STB Models Tier 3'!AN100),"",'STB Models Tier 3'!AN100)</f>
        <v/>
      </c>
      <c r="AO100" s="15" t="str">
        <f>IF(ISBLANK('STB Models Tier 3'!AO100),"",'STB Models Tier 3'!AO100)</f>
        <v/>
      </c>
      <c r="AP100" s="15" t="str">
        <f>IF(ISBLANK('STB Models Tier 3'!G100),"",IF(ISBLANK('STB Models Tier 3'!H100), 14, 7-(4-$H100)/2))</f>
        <v/>
      </c>
      <c r="AQ100" s="15" t="str">
        <f>IF(ISBLANK('STB Models Tier 3'!G100),"",IF(ISBLANK('STB Models Tier 3'!I100),10,(10-I100)))</f>
        <v/>
      </c>
      <c r="AR100" s="15" t="str">
        <f>IF(ISBLANK('STB Models Tier 3'!G100),"",IF(ISBLANK('STB Models Tier 3'!H100),0,7+(4-H100)/2))</f>
        <v/>
      </c>
      <c r="AS100" s="15" t="str">
        <f>IF(ISBLANK('STB Models Tier 3'!G100),"",'STB Models Tier 3'!I100)</f>
        <v/>
      </c>
      <c r="AT100" s="15" t="str">
        <f>IF(ISBLANK('STB Models Tier 3'!G100),"",(IF(OR(AND(NOT(ISBLANK('STB Models Tier 3'!H100)),ISBLANK('STB Models Tier 3'!AM100)),AND(NOT(ISBLANK('STB Models Tier 3'!I100)),ISBLANK('STB Models Tier 3'!AN100)),ISBLANK('STB Models Tier 3'!AL100)),"Incomplete",0.365*('STB Models Tier 3'!AK100*AP100+'STB Models Tier 3'!AL100*AQ100+'STB Models Tier 3'!AM100*AR100+'STB Models Tier 3'!AN100*AS100))))</f>
        <v/>
      </c>
      <c r="AU100" s="14" t="str">
        <f>IF(ISBLANK('STB Models Tier 3'!G100),"",VLOOKUP(G100,'Tier 3 Allowances'!$A$2:$B$6,2,FALSE)+SUM($J100:$AI100))</f>
        <v/>
      </c>
      <c r="AV100" s="56" t="str">
        <f>IF(ISBLANK('STB Models Tier 3'!G100),"",AU100+'STB Models Tier 3'!AJ100)</f>
        <v/>
      </c>
      <c r="AW100" s="56" t="str">
        <f>IF(ISBLANK('STB Models Tier 3'!AO100),"",IF('STB Models Tier 3'!AO100&gt;'Tier 3 Calculations'!AV100,"No","Yes"))</f>
        <v/>
      </c>
      <c r="AX100" s="79" t="str">
        <f>IF(ISBLANK('STB Models Tier 3'!AT100),"",'STB Models Tier 3'!AT100)</f>
        <v/>
      </c>
    </row>
    <row r="101" spans="1:55" s="101" customFormat="1" x14ac:dyDescent="0.2">
      <c r="A101" s="92"/>
      <c r="B101" s="93"/>
      <c r="C101" s="93"/>
      <c r="D101" s="93"/>
      <c r="E101" s="93"/>
      <c r="F101" s="94"/>
      <c r="G101" s="94"/>
      <c r="H101" s="95"/>
      <c r="I101" s="95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6"/>
      <c r="AK101" s="97"/>
      <c r="AL101" s="98"/>
      <c r="AM101" s="97"/>
      <c r="AN101" s="97"/>
      <c r="AO101" s="97"/>
      <c r="AP101" s="97"/>
      <c r="AQ101" s="97"/>
      <c r="AR101" s="97"/>
      <c r="AS101" s="97"/>
      <c r="AT101" s="99" t="str">
        <f t="shared" ref="AT101:AT132" si="0">IF(ISBLANK(G101),"",(IF(OR(AND(NOT(ISBLANK(H101)),ISBLANK(AM101)),AND(NOT(ISBLANK(I101)),ISBLANK(AN101)),ISBLANK(AL101)),"Incomplete",0.365*(AK101*(IF(ISBLANK($H101),14,7-(4-$H101)/2))+AL101*(IF(ISBLANK($I101),10,(10-$I101)))+AM101*(IF(ISBLANK($H101),0,7+(4-$H101)/2))+AN101*I101))))</f>
        <v/>
      </c>
      <c r="AU101" s="92" t="str">
        <f>IF(ISBLANK(G101),"",VLOOKUP(G101,'Tier 3 Allowances'!$A$2:$B$6,2,FALSE)+SUMPRODUCT($J$2:$AE$2,$J101:$AE101))</f>
        <v/>
      </c>
      <c r="AV101" s="98" t="str">
        <f>IF(ISBLANK(G102),"",AU101+AJ101)</f>
        <v/>
      </c>
      <c r="AW101" s="98" t="str">
        <f t="shared" ref="AW101:AW102" si="1">IF(OR(AT101="",AT101=0,AO101="",AO101=0),"",IF(AO101&lt;=AV101,"Yes","No"))</f>
        <v/>
      </c>
      <c r="AX101" s="100"/>
      <c r="BA101" s="102"/>
      <c r="BB101" s="102"/>
      <c r="BC101" s="102"/>
    </row>
    <row r="102" spans="1:55" x14ac:dyDescent="0.2">
      <c r="F102" s="11"/>
      <c r="H102" s="62"/>
      <c r="I102" s="62"/>
      <c r="AJ102" s="55"/>
      <c r="AL102" s="56"/>
      <c r="AO102" s="13"/>
      <c r="AP102" s="13"/>
      <c r="AQ102" s="13"/>
      <c r="AR102" s="13"/>
      <c r="AS102" s="13"/>
      <c r="AT102" s="15" t="str">
        <f t="shared" si="0"/>
        <v/>
      </c>
      <c r="AU102" s="14" t="str">
        <f>IF(ISBLANK(G102),"",VLOOKUP(G102,'Tier 3 Allowances'!$A$2:$B$6,2,FALSE)+SUMPRODUCT($J$2:$AE$2,$J102:$AE102))</f>
        <v/>
      </c>
      <c r="AV102" s="56" t="str">
        <f>IF(ISBLANK(G103),"",AU102+AJ102)</f>
        <v/>
      </c>
      <c r="AW102" s="56" t="str">
        <f t="shared" si="1"/>
        <v/>
      </c>
    </row>
    <row r="103" spans="1:55" x14ac:dyDescent="0.2">
      <c r="F103" s="11"/>
      <c r="H103" s="62"/>
      <c r="I103" s="62"/>
      <c r="AJ103" s="55"/>
      <c r="AL103" s="56"/>
      <c r="AO103" s="13"/>
      <c r="AP103" s="13"/>
      <c r="AQ103" s="13"/>
      <c r="AR103" s="13"/>
      <c r="AS103" s="13"/>
      <c r="AT103" s="15" t="str">
        <f t="shared" si="0"/>
        <v/>
      </c>
      <c r="AU103" s="14" t="str">
        <f>IF(ISBLANK(G103),"",VLOOKUP(G103,'Tier 3 Allowances'!$A$2:$B$6,2,FALSE)+SUMPRODUCT($J$2:$AE$2,$J103:$AE103))</f>
        <v/>
      </c>
      <c r="AV103" s="56" t="str">
        <f>IF(ISBLANK(G104),"",AU103+AJ103)</f>
        <v/>
      </c>
      <c r="AW103" s="56" t="str">
        <f t="shared" ref="AW103" si="2">IF(OR(AT103="",AT103=0,AO103="",AO103=0),"",IF(AO103&lt;=AV103,"Yes","No"))</f>
        <v/>
      </c>
    </row>
    <row r="104" spans="1:55" x14ac:dyDescent="0.2">
      <c r="F104" s="11"/>
      <c r="H104" s="62"/>
      <c r="I104" s="62"/>
      <c r="AL104" s="56"/>
      <c r="AT104" s="15" t="str">
        <f t="shared" si="0"/>
        <v/>
      </c>
      <c r="AU104" s="14" t="str">
        <f>IF(ISBLANK(G104),"",VLOOKUP(G104,'Tier 3 Allowances'!$A$2:$B$6,2,FALSE)+SUMPRODUCT($J$2:$AE$2,$J104:$AE104))</f>
        <v/>
      </c>
    </row>
    <row r="105" spans="1:55" x14ac:dyDescent="0.2">
      <c r="AL105" s="56"/>
      <c r="AT105" s="15" t="str">
        <f t="shared" si="0"/>
        <v/>
      </c>
      <c r="AU105" s="14" t="str">
        <f>IF(ISBLANK(G105),"",VLOOKUP(G105,'Tier 3 Allowances'!$A$2:$B$6,2,FALSE)+SUMPRODUCT($J$2:$AE$2,$J105:$AE105))</f>
        <v/>
      </c>
    </row>
    <row r="106" spans="1:55" x14ac:dyDescent="0.2">
      <c r="AL106" s="56"/>
      <c r="AT106" s="15" t="str">
        <f t="shared" si="0"/>
        <v/>
      </c>
      <c r="AU106" s="14" t="str">
        <f>IF(ISBLANK(G106),"",VLOOKUP(G106,'Tier 3 Allowances'!$A$2:$B$6,2,FALSE)+SUMPRODUCT($J$2:$AE$2,$J106:$AE106))</f>
        <v/>
      </c>
    </row>
    <row r="107" spans="1:55" x14ac:dyDescent="0.2">
      <c r="AL107" s="56"/>
      <c r="AT107" s="15" t="str">
        <f t="shared" si="0"/>
        <v/>
      </c>
      <c r="AU107" s="14" t="str">
        <f>IF(ISBLANK(G107),"",VLOOKUP(G107,'Tier 3 Allowances'!$A$2:$B$6,2,FALSE)+SUMPRODUCT($J$2:$AE$2,$J107:$AE107))</f>
        <v/>
      </c>
    </row>
    <row r="108" spans="1:55" x14ac:dyDescent="0.2">
      <c r="AL108" s="56"/>
      <c r="AT108" s="15" t="str">
        <f t="shared" si="0"/>
        <v/>
      </c>
      <c r="AU108" s="14" t="str">
        <f>IF(ISBLANK(G108),"",VLOOKUP(G108,'Tier 3 Allowances'!$A$2:$B$6,2,FALSE)+SUMPRODUCT($J$2:$AE$2,$J108:$AE108))</f>
        <v/>
      </c>
    </row>
    <row r="109" spans="1:55" x14ac:dyDescent="0.2">
      <c r="AT109" s="15" t="str">
        <f t="shared" si="0"/>
        <v/>
      </c>
      <c r="AU109" s="14" t="str">
        <f>IF(ISBLANK(G109),"",VLOOKUP(G109,'Tier 3 Allowances'!$A$2:$B$6,2,FALSE)+SUMPRODUCT($J$2:$AE$2,$J109:$AE109))</f>
        <v/>
      </c>
    </row>
    <row r="110" spans="1:55" x14ac:dyDescent="0.2">
      <c r="AT110" s="15" t="str">
        <f t="shared" si="0"/>
        <v/>
      </c>
      <c r="AU110" s="14" t="str">
        <f>IF(ISBLANK(G110),"",VLOOKUP(G110,'Tier 3 Allowances'!$A$2:$B$6,2,FALSE)+SUMPRODUCT($J$2:$AE$2,$J110:$AE110))</f>
        <v/>
      </c>
    </row>
    <row r="111" spans="1:55" x14ac:dyDescent="0.2">
      <c r="AT111" s="15" t="str">
        <f t="shared" si="0"/>
        <v/>
      </c>
      <c r="AU111" s="14" t="str">
        <f>IF(ISBLANK(G111),"",VLOOKUP(G111,'Tier 3 Allowances'!$A$2:$B$6,2,FALSE)+SUMPRODUCT($J$2:$AE$2,$J111:$AE111))</f>
        <v/>
      </c>
    </row>
    <row r="112" spans="1:55" x14ac:dyDescent="0.2">
      <c r="AT112" s="15" t="str">
        <f t="shared" si="0"/>
        <v/>
      </c>
      <c r="AU112" s="14" t="str">
        <f>IF(ISBLANK(G112),"",VLOOKUP(G112,'Tier 3 Allowances'!$A$2:$B$6,2,FALSE)+SUMPRODUCT($J$2:$AE$2,$J112:$AE112))</f>
        <v/>
      </c>
    </row>
    <row r="113" spans="46:47" x14ac:dyDescent="0.2">
      <c r="AT113" s="15" t="str">
        <f t="shared" si="0"/>
        <v/>
      </c>
      <c r="AU113" s="14" t="str">
        <f>IF(ISBLANK(G113),"",VLOOKUP(G113,'Tier 3 Allowances'!$A$2:$B$6,2,FALSE)+SUMPRODUCT($J$2:$AE$2,$J113:$AE113))</f>
        <v/>
      </c>
    </row>
    <row r="114" spans="46:47" x14ac:dyDescent="0.2">
      <c r="AT114" s="15" t="str">
        <f t="shared" si="0"/>
        <v/>
      </c>
      <c r="AU114" s="14" t="str">
        <f>IF(ISBLANK(G114),"",VLOOKUP(G114,'Tier 3 Allowances'!$A$2:$B$6,2,FALSE)+SUMPRODUCT($J$2:$AE$2,$J114:$AE114))</f>
        <v/>
      </c>
    </row>
    <row r="115" spans="46:47" x14ac:dyDescent="0.2">
      <c r="AT115" s="15" t="str">
        <f t="shared" si="0"/>
        <v/>
      </c>
      <c r="AU115" s="14" t="str">
        <f>IF(ISBLANK(G115),"",VLOOKUP(G115,'Tier 3 Allowances'!$A$2:$B$6,2,FALSE)+SUMPRODUCT($J$2:$AE$2,$J115:$AE115))</f>
        <v/>
      </c>
    </row>
    <row r="116" spans="46:47" x14ac:dyDescent="0.2">
      <c r="AT116" s="15" t="str">
        <f t="shared" si="0"/>
        <v/>
      </c>
      <c r="AU116" s="14" t="str">
        <f>IF(ISBLANK(G116),"",VLOOKUP(G116,'Tier 3 Allowances'!$A$2:$B$6,2,FALSE)+SUMPRODUCT($J$2:$AE$2,$J116:$AE116))</f>
        <v/>
      </c>
    </row>
    <row r="117" spans="46:47" x14ac:dyDescent="0.2">
      <c r="AT117" s="15" t="str">
        <f t="shared" si="0"/>
        <v/>
      </c>
      <c r="AU117" s="14" t="str">
        <f>IF(ISBLANK(G117),"",VLOOKUP(G117,'Tier 3 Allowances'!$A$2:$B$6,2,FALSE)+SUMPRODUCT($J$2:$AE$2,$J117:$AE117))</f>
        <v/>
      </c>
    </row>
    <row r="118" spans="46:47" x14ac:dyDescent="0.2">
      <c r="AT118" s="15" t="str">
        <f t="shared" si="0"/>
        <v/>
      </c>
      <c r="AU118" s="14" t="str">
        <f>IF(ISBLANK(G118),"",VLOOKUP(G118,'Tier 3 Allowances'!$A$2:$B$6,2,FALSE)+SUMPRODUCT($J$2:$AE$2,$J118:$AE118))</f>
        <v/>
      </c>
    </row>
    <row r="119" spans="46:47" x14ac:dyDescent="0.2">
      <c r="AT119" s="15" t="str">
        <f t="shared" si="0"/>
        <v/>
      </c>
      <c r="AU119" s="14" t="str">
        <f>IF(ISBLANK(G119),"",VLOOKUP(G119,'Tier 3 Allowances'!$A$2:$B$6,2,FALSE)+SUMPRODUCT($J$2:$AE$2,$J119:$AE119))</f>
        <v/>
      </c>
    </row>
    <row r="120" spans="46:47" x14ac:dyDescent="0.2">
      <c r="AT120" s="15" t="str">
        <f t="shared" si="0"/>
        <v/>
      </c>
      <c r="AU120" s="14" t="str">
        <f>IF(ISBLANK(G120),"",VLOOKUP(G120,'Tier 3 Allowances'!$A$2:$B$6,2,FALSE)+SUMPRODUCT($J$2:$AE$2,$J120:$AE120))</f>
        <v/>
      </c>
    </row>
    <row r="121" spans="46:47" x14ac:dyDescent="0.2">
      <c r="AT121" s="15" t="str">
        <f t="shared" si="0"/>
        <v/>
      </c>
      <c r="AU121" s="14" t="str">
        <f>IF(ISBLANK(G121),"",VLOOKUP(G121,'Tier 3 Allowances'!$A$2:$B$6,2,FALSE)+SUMPRODUCT($J$2:$AE$2,$J121:$AE121))</f>
        <v/>
      </c>
    </row>
    <row r="122" spans="46:47" x14ac:dyDescent="0.2">
      <c r="AT122" s="15" t="str">
        <f t="shared" si="0"/>
        <v/>
      </c>
      <c r="AU122" s="14" t="str">
        <f>IF(ISBLANK(G122),"",VLOOKUP(G122,'Tier 3 Allowances'!$A$2:$B$6,2,FALSE)+SUMPRODUCT($J$2:$AE$2,$J122:$AE122))</f>
        <v/>
      </c>
    </row>
    <row r="123" spans="46:47" x14ac:dyDescent="0.2">
      <c r="AT123" s="15" t="str">
        <f t="shared" si="0"/>
        <v/>
      </c>
      <c r="AU123" s="14" t="str">
        <f>IF(ISBLANK(G123),"",VLOOKUP(G123,'Tier 3 Allowances'!$A$2:$B$6,2,FALSE)+SUMPRODUCT($J$2:$AE$2,$J123:$AE123))</f>
        <v/>
      </c>
    </row>
    <row r="124" spans="46:47" x14ac:dyDescent="0.2">
      <c r="AT124" s="15" t="str">
        <f t="shared" si="0"/>
        <v/>
      </c>
      <c r="AU124" s="14" t="str">
        <f>IF(ISBLANK(G124),"",VLOOKUP(G124,'Tier 3 Allowances'!$A$2:$B$6,2,FALSE)+SUMPRODUCT($J$2:$AE$2,$J124:$AE124))</f>
        <v/>
      </c>
    </row>
    <row r="125" spans="46:47" x14ac:dyDescent="0.2">
      <c r="AT125" s="15" t="str">
        <f t="shared" si="0"/>
        <v/>
      </c>
      <c r="AU125" s="14" t="str">
        <f>IF(ISBLANK(G125),"",VLOOKUP(G125,'Tier 3 Allowances'!$A$2:$B$6,2,FALSE)+SUMPRODUCT($J$2:$AE$2,$J125:$AE125))</f>
        <v/>
      </c>
    </row>
    <row r="126" spans="46:47" x14ac:dyDescent="0.2">
      <c r="AT126" s="15" t="str">
        <f t="shared" si="0"/>
        <v/>
      </c>
      <c r="AU126" s="14" t="str">
        <f>IF(ISBLANK(G126),"",VLOOKUP(G126,'Tier 3 Allowances'!$A$2:$B$6,2,FALSE)+SUMPRODUCT($J$2:$AE$2,$J126:$AE126))</f>
        <v/>
      </c>
    </row>
    <row r="127" spans="46:47" x14ac:dyDescent="0.2">
      <c r="AT127" s="15" t="str">
        <f t="shared" si="0"/>
        <v/>
      </c>
      <c r="AU127" s="14" t="str">
        <f>IF(ISBLANK(G127),"",VLOOKUP(G127,'Tier 3 Allowances'!$A$2:$B$6,2,FALSE)+SUMPRODUCT($J$2:$AE$2,$J127:$AE127))</f>
        <v/>
      </c>
    </row>
    <row r="128" spans="46:47" x14ac:dyDescent="0.2">
      <c r="AT128" s="15" t="str">
        <f t="shared" si="0"/>
        <v/>
      </c>
      <c r="AU128" s="14" t="str">
        <f>IF(ISBLANK(G128),"",VLOOKUP(G128,'Tier 3 Allowances'!$A$2:$B$6,2,FALSE)+SUMPRODUCT($J$2:$AE$2,$J128:$AE128))</f>
        <v/>
      </c>
    </row>
    <row r="129" spans="46:47" x14ac:dyDescent="0.2">
      <c r="AT129" s="15" t="str">
        <f t="shared" si="0"/>
        <v/>
      </c>
      <c r="AU129" s="14" t="str">
        <f>IF(ISBLANK(G129),"",VLOOKUP(G129,'Tier 3 Allowances'!$A$2:$B$6,2,FALSE)+SUMPRODUCT($J$2:$AE$2,$J129:$AE129))</f>
        <v/>
      </c>
    </row>
    <row r="130" spans="46:47" x14ac:dyDescent="0.2">
      <c r="AT130" s="15" t="str">
        <f t="shared" si="0"/>
        <v/>
      </c>
      <c r="AU130" s="14" t="str">
        <f>IF(ISBLANK(G130),"",VLOOKUP(G130,'Tier 3 Allowances'!$A$2:$B$6,2,FALSE)+SUMPRODUCT($J$2:$AE$2,$J130:$AE130))</f>
        <v/>
      </c>
    </row>
    <row r="131" spans="46:47" x14ac:dyDescent="0.2">
      <c r="AT131" s="15" t="str">
        <f t="shared" si="0"/>
        <v/>
      </c>
      <c r="AU131" s="14" t="str">
        <f>IF(ISBLANK(G131),"",VLOOKUP(G131,'Tier 3 Allowances'!$A$2:$B$6,2,FALSE)+SUMPRODUCT($J$2:$AE$2,$J131:$AE131))</f>
        <v/>
      </c>
    </row>
    <row r="132" spans="46:47" x14ac:dyDescent="0.2">
      <c r="AT132" s="15" t="str">
        <f t="shared" si="0"/>
        <v/>
      </c>
      <c r="AU132" s="14" t="str">
        <f>IF(ISBLANK(G132),"",VLOOKUP(G132,'Tier 3 Allowances'!$A$2:$B$6,2,FALSE)+SUMPRODUCT($J$2:$AE$2,$J132:$AE132))</f>
        <v/>
      </c>
    </row>
    <row r="133" spans="46:47" x14ac:dyDescent="0.2">
      <c r="AT133" s="15" t="str">
        <f t="shared" ref="AT133:AT164" si="3">IF(ISBLANK(G133),"",(IF(OR(AND(NOT(ISBLANK(H133)),ISBLANK(AM133)),AND(NOT(ISBLANK(I133)),ISBLANK(AN133)),ISBLANK(AL133)),"Incomplete",0.365*(AK133*(IF(ISBLANK($H133),14,7-(4-$H133)/2))+AL133*(IF(ISBLANK($I133),10,(10-$I133)))+AM133*(IF(ISBLANK($H133),0,7+(4-$H133)/2))+AN133*I133))))</f>
        <v/>
      </c>
      <c r="AU133" s="14" t="str">
        <f>IF(ISBLANK(G133),"",VLOOKUP(G133,'Tier 3 Allowances'!$A$2:$B$6,2,FALSE)+SUMPRODUCT($J$2:$AE$2,$J133:$AE133))</f>
        <v/>
      </c>
    </row>
    <row r="134" spans="46:47" x14ac:dyDescent="0.2">
      <c r="AT134" s="15" t="str">
        <f t="shared" si="3"/>
        <v/>
      </c>
      <c r="AU134" s="14" t="str">
        <f>IF(ISBLANK(G134),"",VLOOKUP(G134,'Tier 3 Allowances'!$A$2:$B$6,2,FALSE)+SUMPRODUCT($J$2:$AE$2,$J134:$AE134))</f>
        <v/>
      </c>
    </row>
    <row r="135" spans="46:47" x14ac:dyDescent="0.2">
      <c r="AT135" s="15" t="str">
        <f t="shared" si="3"/>
        <v/>
      </c>
      <c r="AU135" s="14" t="str">
        <f>IF(ISBLANK(G135),"",VLOOKUP(G135,'Tier 3 Allowances'!$A$2:$B$6,2,FALSE)+SUMPRODUCT($J$2:$AE$2,$J135:$AE135))</f>
        <v/>
      </c>
    </row>
    <row r="136" spans="46:47" x14ac:dyDescent="0.2">
      <c r="AT136" s="15" t="str">
        <f t="shared" si="3"/>
        <v/>
      </c>
      <c r="AU136" s="14" t="str">
        <f>IF(ISBLANK(G136),"",VLOOKUP(G136,'Tier 3 Allowances'!$A$2:$B$6,2,FALSE)+SUMPRODUCT($J$2:$AE$2,$J136:$AE136))</f>
        <v/>
      </c>
    </row>
    <row r="137" spans="46:47" x14ac:dyDescent="0.2">
      <c r="AT137" s="15" t="str">
        <f t="shared" si="3"/>
        <v/>
      </c>
      <c r="AU137" s="14" t="str">
        <f>IF(ISBLANK(G137),"",VLOOKUP(G137,'Tier 3 Allowances'!$A$2:$B$6,2,FALSE)+SUMPRODUCT($J$2:$AE$2,$J137:$AE137))</f>
        <v/>
      </c>
    </row>
    <row r="138" spans="46:47" x14ac:dyDescent="0.2">
      <c r="AT138" s="15" t="str">
        <f t="shared" si="3"/>
        <v/>
      </c>
      <c r="AU138" s="14" t="str">
        <f>IF(ISBLANK(G138),"",VLOOKUP(G138,'Tier 3 Allowances'!$A$2:$B$6,2,FALSE)+SUMPRODUCT($J$2:$AE$2,$J138:$AE138))</f>
        <v/>
      </c>
    </row>
    <row r="139" spans="46:47" x14ac:dyDescent="0.2">
      <c r="AT139" s="15" t="str">
        <f t="shared" si="3"/>
        <v/>
      </c>
      <c r="AU139" s="14" t="str">
        <f>IF(ISBLANK(G139),"",VLOOKUP(G139,'Tier 3 Allowances'!$A$2:$B$6,2,FALSE)+SUMPRODUCT($J$2:$AE$2,$J139:$AE139))</f>
        <v/>
      </c>
    </row>
    <row r="140" spans="46:47" x14ac:dyDescent="0.2">
      <c r="AT140" s="15" t="str">
        <f t="shared" si="3"/>
        <v/>
      </c>
      <c r="AU140" s="14" t="str">
        <f>IF(ISBLANK(G140),"",VLOOKUP(G140,'Tier 3 Allowances'!$A$2:$B$6,2,FALSE)+SUMPRODUCT($J$2:$AE$2,$J140:$AE140))</f>
        <v/>
      </c>
    </row>
    <row r="141" spans="46:47" x14ac:dyDescent="0.2">
      <c r="AT141" s="15" t="str">
        <f t="shared" si="3"/>
        <v/>
      </c>
      <c r="AU141" s="14" t="str">
        <f>IF(ISBLANK(G141),"",VLOOKUP(G141,'Tier 3 Allowances'!$A$2:$B$6,2,FALSE)+SUMPRODUCT($J$2:$AE$2,$J141:$AE141))</f>
        <v/>
      </c>
    </row>
    <row r="142" spans="46:47" x14ac:dyDescent="0.2">
      <c r="AT142" s="15" t="str">
        <f t="shared" si="3"/>
        <v/>
      </c>
      <c r="AU142" s="14" t="str">
        <f>IF(ISBLANK(G142),"",VLOOKUP(G142,'Tier 3 Allowances'!$A$2:$B$6,2,FALSE)+SUMPRODUCT($J$2:$AE$2,$J142:$AE142))</f>
        <v/>
      </c>
    </row>
    <row r="143" spans="46:47" x14ac:dyDescent="0.2">
      <c r="AT143" s="15" t="str">
        <f t="shared" si="3"/>
        <v/>
      </c>
      <c r="AU143" s="14" t="str">
        <f>IF(ISBLANK(G143),"",VLOOKUP(G143,'Tier 3 Allowances'!$A$2:$B$6,2,FALSE)+SUMPRODUCT($J$2:$AE$2,$J143:$AE143))</f>
        <v/>
      </c>
    </row>
    <row r="144" spans="46:47" x14ac:dyDescent="0.2">
      <c r="AT144" s="15" t="str">
        <f t="shared" si="3"/>
        <v/>
      </c>
      <c r="AU144" s="14" t="str">
        <f>IF(ISBLANK(G144),"",VLOOKUP(G144,'Tier 3 Allowances'!$A$2:$B$6,2,FALSE)+SUMPRODUCT($J$2:$AE$2,$J144:$AE144))</f>
        <v/>
      </c>
    </row>
    <row r="145" spans="46:47" x14ac:dyDescent="0.2">
      <c r="AT145" s="15" t="str">
        <f t="shared" si="3"/>
        <v/>
      </c>
      <c r="AU145" s="14" t="str">
        <f>IF(ISBLANK(G145),"",VLOOKUP(G145,'Tier 3 Allowances'!$A$2:$B$6,2,FALSE)+SUMPRODUCT($J$2:$AE$2,$J145:$AE145))</f>
        <v/>
      </c>
    </row>
    <row r="146" spans="46:47" x14ac:dyDescent="0.2">
      <c r="AT146" s="15" t="str">
        <f t="shared" si="3"/>
        <v/>
      </c>
      <c r="AU146" s="14" t="str">
        <f>IF(ISBLANK(G146),"",VLOOKUP(G146,'Tier 3 Allowances'!$A$2:$B$6,2,FALSE)+SUMPRODUCT($J$2:$AE$2,$J146:$AE146))</f>
        <v/>
      </c>
    </row>
    <row r="147" spans="46:47" x14ac:dyDescent="0.2">
      <c r="AT147" s="15" t="str">
        <f t="shared" si="3"/>
        <v/>
      </c>
      <c r="AU147" s="14" t="str">
        <f>IF(ISBLANK(G147),"",VLOOKUP(G147,'Tier 3 Allowances'!$A$2:$B$6,2,FALSE)+SUMPRODUCT($J$2:$AE$2,$J147:$AE147))</f>
        <v/>
      </c>
    </row>
    <row r="148" spans="46:47" x14ac:dyDescent="0.2">
      <c r="AT148" s="15" t="str">
        <f t="shared" si="3"/>
        <v/>
      </c>
      <c r="AU148" s="14" t="str">
        <f>IF(ISBLANK(G148),"",VLOOKUP(G148,'Tier 3 Allowances'!$A$2:$B$6,2,FALSE)+SUMPRODUCT($J$2:$AE$2,$J148:$AE148))</f>
        <v/>
      </c>
    </row>
    <row r="149" spans="46:47" x14ac:dyDescent="0.2">
      <c r="AT149" s="15" t="str">
        <f t="shared" si="3"/>
        <v/>
      </c>
      <c r="AU149" s="14" t="str">
        <f>IF(ISBLANK(G149),"",VLOOKUP(G149,'Tier 3 Allowances'!$A$2:$B$6,2,FALSE)+SUMPRODUCT($J$2:$AE$2,$J149:$AE149))</f>
        <v/>
      </c>
    </row>
    <row r="150" spans="46:47" x14ac:dyDescent="0.2">
      <c r="AT150" s="15" t="str">
        <f t="shared" si="3"/>
        <v/>
      </c>
      <c r="AU150" s="14" t="str">
        <f>IF(ISBLANK(G150),"",VLOOKUP(G150,'Tier 3 Allowances'!$A$2:$B$6,2,FALSE)+SUMPRODUCT($J$2:$AE$2,$J150:$AE150))</f>
        <v/>
      </c>
    </row>
    <row r="151" spans="46:47" x14ac:dyDescent="0.2">
      <c r="AT151" s="15" t="str">
        <f t="shared" si="3"/>
        <v/>
      </c>
      <c r="AU151" s="14" t="str">
        <f>IF(ISBLANK(G151),"",VLOOKUP(G151,'Tier 3 Allowances'!$A$2:$B$6,2,FALSE)+SUMPRODUCT($J$2:$AE$2,$J151:$AE151))</f>
        <v/>
      </c>
    </row>
    <row r="152" spans="46:47" x14ac:dyDescent="0.2">
      <c r="AT152" s="15" t="str">
        <f t="shared" si="3"/>
        <v/>
      </c>
      <c r="AU152" s="14" t="str">
        <f>IF(ISBLANK(G152),"",VLOOKUP(G152,'Tier 3 Allowances'!$A$2:$B$6,2,FALSE)+SUMPRODUCT($J$2:$AE$2,$J152:$AE152))</f>
        <v/>
      </c>
    </row>
    <row r="153" spans="46:47" x14ac:dyDescent="0.2">
      <c r="AT153" s="15" t="str">
        <f t="shared" si="3"/>
        <v/>
      </c>
      <c r="AU153" s="14" t="str">
        <f>IF(ISBLANK(G153),"",VLOOKUP(G153,'Tier 3 Allowances'!$A$2:$B$6,2,FALSE)+SUMPRODUCT($J$2:$AE$2,$J153:$AE153))</f>
        <v/>
      </c>
    </row>
    <row r="154" spans="46:47" x14ac:dyDescent="0.2">
      <c r="AT154" s="15" t="str">
        <f t="shared" si="3"/>
        <v/>
      </c>
      <c r="AU154" s="14" t="str">
        <f>IF(ISBLANK(G154),"",VLOOKUP(G154,'Tier 3 Allowances'!$A$2:$B$6,2,FALSE)+SUMPRODUCT($J$2:$AE$2,$J154:$AE154))</f>
        <v/>
      </c>
    </row>
    <row r="155" spans="46:47" x14ac:dyDescent="0.2">
      <c r="AT155" s="15" t="str">
        <f t="shared" si="3"/>
        <v/>
      </c>
      <c r="AU155" s="14" t="str">
        <f>IF(ISBLANK(G155),"",VLOOKUP(G155,'Tier 3 Allowances'!$A$2:$B$6,2,FALSE)+SUMPRODUCT($J$2:$AE$2,$J155:$AE155))</f>
        <v/>
      </c>
    </row>
    <row r="156" spans="46:47" x14ac:dyDescent="0.2">
      <c r="AT156" s="15" t="str">
        <f t="shared" si="3"/>
        <v/>
      </c>
      <c r="AU156" s="14" t="str">
        <f>IF(ISBLANK(G156),"",VLOOKUP(G156,'Tier 3 Allowances'!$A$2:$B$6,2,FALSE)+SUMPRODUCT($J$2:$AE$2,$J156:$AE156))</f>
        <v/>
      </c>
    </row>
    <row r="157" spans="46:47" x14ac:dyDescent="0.2">
      <c r="AT157" s="15" t="str">
        <f t="shared" si="3"/>
        <v/>
      </c>
      <c r="AU157" s="14" t="str">
        <f>IF(ISBLANK(G157),"",VLOOKUP(G157,'Tier 3 Allowances'!$A$2:$B$6,2,FALSE)+SUMPRODUCT($J$2:$AE$2,$J157:$AE157))</f>
        <v/>
      </c>
    </row>
    <row r="158" spans="46:47" x14ac:dyDescent="0.2">
      <c r="AT158" s="15" t="str">
        <f t="shared" si="3"/>
        <v/>
      </c>
      <c r="AU158" s="14" t="str">
        <f>IF(ISBLANK(G158),"",VLOOKUP(G158,'Tier 3 Allowances'!$A$2:$B$6,2,FALSE)+SUMPRODUCT($J$2:$AE$2,$J158:$AE158))</f>
        <v/>
      </c>
    </row>
    <row r="159" spans="46:47" x14ac:dyDescent="0.2">
      <c r="AT159" s="15" t="str">
        <f t="shared" si="3"/>
        <v/>
      </c>
      <c r="AU159" s="14" t="str">
        <f>IF(ISBLANK(G159),"",VLOOKUP(G159,'Tier 3 Allowances'!$A$2:$B$6,2,FALSE)+SUMPRODUCT($J$2:$AE$2,$J159:$AE159))</f>
        <v/>
      </c>
    </row>
    <row r="160" spans="46:47" x14ac:dyDescent="0.2">
      <c r="AT160" s="15" t="str">
        <f t="shared" si="3"/>
        <v/>
      </c>
      <c r="AU160" s="14" t="str">
        <f>IF(ISBLANK(G160),"",VLOOKUP(G160,'Tier 3 Allowances'!$A$2:$B$6,2,FALSE)+SUMPRODUCT($J$2:$AE$2,$J160:$AE160))</f>
        <v/>
      </c>
    </row>
    <row r="161" spans="46:47" x14ac:dyDescent="0.2">
      <c r="AT161" s="15" t="str">
        <f t="shared" si="3"/>
        <v/>
      </c>
      <c r="AU161" s="14" t="str">
        <f>IF(ISBLANK(G161),"",VLOOKUP(G161,'Tier 3 Allowances'!$A$2:$B$6,2,FALSE)+SUMPRODUCT($J$2:$AE$2,$J161:$AE161))</f>
        <v/>
      </c>
    </row>
    <row r="162" spans="46:47" x14ac:dyDescent="0.2">
      <c r="AT162" s="15" t="str">
        <f t="shared" si="3"/>
        <v/>
      </c>
      <c r="AU162" s="14" t="str">
        <f>IF(ISBLANK(G162),"",VLOOKUP(G162,'Tier 3 Allowances'!$A$2:$B$6,2,FALSE)+SUMPRODUCT($J$2:$AE$2,$J162:$AE162))</f>
        <v/>
      </c>
    </row>
    <row r="163" spans="46:47" x14ac:dyDescent="0.2">
      <c r="AT163" s="15" t="str">
        <f t="shared" si="3"/>
        <v/>
      </c>
      <c r="AU163" s="14" t="str">
        <f>IF(ISBLANK(G163),"",VLOOKUP(G163,'Tier 3 Allowances'!$A$2:$B$6,2,FALSE)+SUMPRODUCT($J$2:$AE$2,$J163:$AE163))</f>
        <v/>
      </c>
    </row>
    <row r="164" spans="46:47" x14ac:dyDescent="0.2">
      <c r="AT164" s="15" t="str">
        <f t="shared" si="3"/>
        <v/>
      </c>
      <c r="AU164" s="14" t="str">
        <f>IF(ISBLANK(G164),"",VLOOKUP(G164,'Tier 3 Allowances'!$A$2:$B$6,2,FALSE)+SUMPRODUCT($J$2:$AE$2,$J164:$AE164))</f>
        <v/>
      </c>
    </row>
    <row r="165" spans="46:47" x14ac:dyDescent="0.2">
      <c r="AT165" s="15" t="str">
        <f t="shared" ref="AT165:AT196" si="4">IF(ISBLANK(G165),"",(IF(OR(AND(NOT(ISBLANK(H165)),ISBLANK(AM165)),AND(NOT(ISBLANK(I165)),ISBLANK(AN165)),ISBLANK(AL165)),"Incomplete",0.365*(AK165*(IF(ISBLANK($H165),14,7-(4-$H165)/2))+AL165*(IF(ISBLANK($I165),10,(10-$I165)))+AM165*(IF(ISBLANK($H165),0,7+(4-$H165)/2))+AN165*I165))))</f>
        <v/>
      </c>
      <c r="AU165" s="14" t="str">
        <f>IF(ISBLANK(G165),"",VLOOKUP(G165,'Tier 3 Allowances'!$A$2:$B$6,2,FALSE)+SUMPRODUCT($J$2:$AE$2,$J165:$AE165))</f>
        <v/>
      </c>
    </row>
    <row r="166" spans="46:47" x14ac:dyDescent="0.2">
      <c r="AT166" s="15" t="str">
        <f t="shared" si="4"/>
        <v/>
      </c>
      <c r="AU166" s="14" t="str">
        <f>IF(ISBLANK(G166),"",VLOOKUP(G166,'Tier 3 Allowances'!$A$2:$B$6,2,FALSE)+SUMPRODUCT($J$2:$AE$2,$J166:$AE166))</f>
        <v/>
      </c>
    </row>
    <row r="167" spans="46:47" x14ac:dyDescent="0.2">
      <c r="AT167" s="15" t="str">
        <f t="shared" si="4"/>
        <v/>
      </c>
      <c r="AU167" s="14" t="str">
        <f>IF(ISBLANK(G167),"",VLOOKUP(G167,'Tier 3 Allowances'!$A$2:$B$6,2,FALSE)+SUMPRODUCT($J$2:$AE$2,$J167:$AE167))</f>
        <v/>
      </c>
    </row>
    <row r="168" spans="46:47" x14ac:dyDescent="0.2">
      <c r="AT168" s="15" t="str">
        <f t="shared" si="4"/>
        <v/>
      </c>
      <c r="AU168" s="14" t="str">
        <f>IF(ISBLANK(G168),"",VLOOKUP(G168,'Tier 3 Allowances'!$A$2:$B$6,2,FALSE)+SUMPRODUCT($J$2:$AE$2,$J168:$AE168))</f>
        <v/>
      </c>
    </row>
    <row r="169" spans="46:47" x14ac:dyDescent="0.2">
      <c r="AT169" s="15" t="str">
        <f t="shared" si="4"/>
        <v/>
      </c>
      <c r="AU169" s="14" t="str">
        <f>IF(ISBLANK(G169),"",VLOOKUP(G169,'Tier 3 Allowances'!$A$2:$B$6,2,FALSE)+SUMPRODUCT($J$2:$AE$2,$J169:$AE169))</f>
        <v/>
      </c>
    </row>
    <row r="170" spans="46:47" x14ac:dyDescent="0.2">
      <c r="AT170" s="15" t="str">
        <f t="shared" si="4"/>
        <v/>
      </c>
      <c r="AU170" s="14" t="str">
        <f>IF(ISBLANK(G170),"",VLOOKUP(G170,'Tier 3 Allowances'!$A$2:$B$6,2,FALSE)+SUMPRODUCT($J$2:$AE$2,$J170:$AE170))</f>
        <v/>
      </c>
    </row>
    <row r="171" spans="46:47" x14ac:dyDescent="0.2">
      <c r="AT171" s="15" t="str">
        <f t="shared" si="4"/>
        <v/>
      </c>
      <c r="AU171" s="14" t="str">
        <f>IF(ISBLANK(G171),"",VLOOKUP(G171,'Tier 3 Allowances'!$A$2:$B$6,2,FALSE)+SUMPRODUCT($J$2:$AE$2,$J171:$AE171))</f>
        <v/>
      </c>
    </row>
    <row r="172" spans="46:47" x14ac:dyDescent="0.2">
      <c r="AT172" s="15" t="str">
        <f t="shared" si="4"/>
        <v/>
      </c>
      <c r="AU172" s="14" t="str">
        <f>IF(ISBLANK(G172),"",VLOOKUP(G172,'Tier 3 Allowances'!$A$2:$B$6,2,FALSE)+SUMPRODUCT($J$2:$AE$2,$J172:$AE172))</f>
        <v/>
      </c>
    </row>
    <row r="173" spans="46:47" x14ac:dyDescent="0.2">
      <c r="AT173" s="15" t="str">
        <f t="shared" si="4"/>
        <v/>
      </c>
      <c r="AU173" s="14" t="str">
        <f>IF(ISBLANK(G173),"",VLOOKUP(G173,'Tier 3 Allowances'!$A$2:$B$6,2,FALSE)+SUMPRODUCT($J$2:$AE$2,$J173:$AE173))</f>
        <v/>
      </c>
    </row>
    <row r="174" spans="46:47" x14ac:dyDescent="0.2">
      <c r="AT174" s="15" t="str">
        <f t="shared" si="4"/>
        <v/>
      </c>
      <c r="AU174" s="14" t="str">
        <f>IF(ISBLANK(G174),"",VLOOKUP(G174,'Tier 3 Allowances'!$A$2:$B$6,2,FALSE)+SUMPRODUCT($J$2:$AE$2,$J174:$AE174))</f>
        <v/>
      </c>
    </row>
    <row r="175" spans="46:47" x14ac:dyDescent="0.2">
      <c r="AT175" s="15" t="str">
        <f t="shared" si="4"/>
        <v/>
      </c>
      <c r="AU175" s="14" t="str">
        <f>IF(ISBLANK(G175),"",VLOOKUP(G175,'Tier 3 Allowances'!$A$2:$B$6,2,FALSE)+SUMPRODUCT($J$2:$AE$2,$J175:$AE175))</f>
        <v/>
      </c>
    </row>
    <row r="176" spans="46:47" x14ac:dyDescent="0.2">
      <c r="AT176" s="15" t="str">
        <f t="shared" si="4"/>
        <v/>
      </c>
      <c r="AU176" s="14" t="str">
        <f>IF(ISBLANK(G176),"",VLOOKUP(G176,'Tier 3 Allowances'!$A$2:$B$6,2,FALSE)+SUMPRODUCT($J$2:$AE$2,$J176:$AE176))</f>
        <v/>
      </c>
    </row>
    <row r="177" spans="46:47" x14ac:dyDescent="0.2">
      <c r="AT177" s="15" t="str">
        <f t="shared" si="4"/>
        <v/>
      </c>
      <c r="AU177" s="14" t="str">
        <f>IF(ISBLANK(G177),"",VLOOKUP(G177,'Tier 3 Allowances'!$A$2:$B$6,2,FALSE)+SUMPRODUCT($J$2:$AE$2,$J177:$AE177))</f>
        <v/>
      </c>
    </row>
    <row r="178" spans="46:47" x14ac:dyDescent="0.2">
      <c r="AT178" s="15" t="str">
        <f t="shared" si="4"/>
        <v/>
      </c>
      <c r="AU178" s="14" t="str">
        <f>IF(ISBLANK(G178),"",VLOOKUP(G178,'Tier 3 Allowances'!$A$2:$B$6,2,FALSE)+SUMPRODUCT($J$2:$AE$2,$J178:$AE178))</f>
        <v/>
      </c>
    </row>
    <row r="179" spans="46:47" x14ac:dyDescent="0.2">
      <c r="AT179" s="15" t="str">
        <f t="shared" si="4"/>
        <v/>
      </c>
      <c r="AU179" s="14" t="str">
        <f>IF(ISBLANK(G179),"",VLOOKUP(G179,'Tier 3 Allowances'!$A$2:$B$6,2,FALSE)+SUMPRODUCT($J$2:$AE$2,$J179:$AE179))</f>
        <v/>
      </c>
    </row>
    <row r="180" spans="46:47" x14ac:dyDescent="0.2">
      <c r="AT180" s="15" t="str">
        <f t="shared" si="4"/>
        <v/>
      </c>
      <c r="AU180" s="14" t="str">
        <f>IF(ISBLANK(G180),"",VLOOKUP(G180,'Tier 3 Allowances'!$A$2:$B$6,2,FALSE)+SUMPRODUCT($J$2:$AE$2,$J180:$AE180))</f>
        <v/>
      </c>
    </row>
    <row r="181" spans="46:47" x14ac:dyDescent="0.2">
      <c r="AT181" s="15" t="str">
        <f t="shared" si="4"/>
        <v/>
      </c>
      <c r="AU181" s="14" t="str">
        <f>IF(ISBLANK(G181),"",VLOOKUP(G181,'Tier 3 Allowances'!$A$2:$B$6,2,FALSE)+SUMPRODUCT($J$2:$AE$2,$J181:$AE181))</f>
        <v/>
      </c>
    </row>
    <row r="182" spans="46:47" x14ac:dyDescent="0.2">
      <c r="AT182" s="15" t="str">
        <f t="shared" si="4"/>
        <v/>
      </c>
      <c r="AU182" s="14" t="str">
        <f>IF(ISBLANK(G182),"",VLOOKUP(G182,'Tier 3 Allowances'!$A$2:$B$6,2,FALSE)+SUMPRODUCT($J$2:$AE$2,$J182:$AE182))</f>
        <v/>
      </c>
    </row>
    <row r="183" spans="46:47" x14ac:dyDescent="0.2">
      <c r="AT183" s="15" t="str">
        <f t="shared" si="4"/>
        <v/>
      </c>
      <c r="AU183" s="14" t="str">
        <f>IF(ISBLANK(G183),"",VLOOKUP(G183,'Tier 3 Allowances'!$A$2:$B$6,2,FALSE)+SUMPRODUCT($J$2:$AE$2,$J183:$AE183))</f>
        <v/>
      </c>
    </row>
    <row r="184" spans="46:47" x14ac:dyDescent="0.2">
      <c r="AT184" s="15" t="str">
        <f t="shared" si="4"/>
        <v/>
      </c>
      <c r="AU184" s="14" t="str">
        <f>IF(ISBLANK(G184),"",VLOOKUP(G184,'Tier 3 Allowances'!$A$2:$B$6,2,FALSE)+SUMPRODUCT($J$2:$AE$2,$J184:$AE184))</f>
        <v/>
      </c>
    </row>
    <row r="185" spans="46:47" x14ac:dyDescent="0.2">
      <c r="AT185" s="15" t="str">
        <f t="shared" si="4"/>
        <v/>
      </c>
      <c r="AU185" s="14" t="str">
        <f>IF(ISBLANK(G185),"",VLOOKUP(G185,'Tier 3 Allowances'!$A$2:$B$6,2,FALSE)+SUMPRODUCT($J$2:$AE$2,$J185:$AE185))</f>
        <v/>
      </c>
    </row>
    <row r="186" spans="46:47" x14ac:dyDescent="0.2">
      <c r="AT186" s="15" t="str">
        <f t="shared" si="4"/>
        <v/>
      </c>
      <c r="AU186" s="14" t="str">
        <f>IF(ISBLANK(G186),"",VLOOKUP(G186,'Tier 3 Allowances'!$A$2:$B$6,2,FALSE)+SUMPRODUCT($J$2:$AE$2,$J186:$AE186))</f>
        <v/>
      </c>
    </row>
    <row r="187" spans="46:47" x14ac:dyDescent="0.2">
      <c r="AT187" s="15" t="str">
        <f t="shared" si="4"/>
        <v/>
      </c>
      <c r="AU187" s="14" t="str">
        <f>IF(ISBLANK(G187),"",VLOOKUP(G187,'Tier 3 Allowances'!$A$2:$B$6,2,FALSE)+SUMPRODUCT($J$2:$AE$2,$J187:$AE187))</f>
        <v/>
      </c>
    </row>
    <row r="188" spans="46:47" x14ac:dyDescent="0.2">
      <c r="AT188" s="15" t="str">
        <f t="shared" si="4"/>
        <v/>
      </c>
      <c r="AU188" s="14" t="str">
        <f>IF(ISBLANK(G188),"",VLOOKUP(G188,'Tier 3 Allowances'!$A$2:$B$6,2,FALSE)+SUMPRODUCT($J$2:$AE$2,$J188:$AE188))</f>
        <v/>
      </c>
    </row>
    <row r="189" spans="46:47" x14ac:dyDescent="0.2">
      <c r="AT189" s="15" t="str">
        <f t="shared" si="4"/>
        <v/>
      </c>
      <c r="AU189" s="14" t="str">
        <f>IF(ISBLANK(G189),"",VLOOKUP(G189,'Tier 3 Allowances'!$A$2:$B$6,2,FALSE)+SUMPRODUCT($J$2:$AE$2,$J189:$AE189))</f>
        <v/>
      </c>
    </row>
    <row r="190" spans="46:47" x14ac:dyDescent="0.2">
      <c r="AT190" s="15" t="str">
        <f t="shared" si="4"/>
        <v/>
      </c>
      <c r="AU190" s="14" t="str">
        <f>IF(ISBLANK(G190),"",VLOOKUP(G190,'Tier 3 Allowances'!$A$2:$B$6,2,FALSE)+SUMPRODUCT($J$2:$AE$2,$J190:$AE190))</f>
        <v/>
      </c>
    </row>
    <row r="191" spans="46:47" x14ac:dyDescent="0.2">
      <c r="AT191" s="15" t="str">
        <f t="shared" si="4"/>
        <v/>
      </c>
      <c r="AU191" s="14" t="str">
        <f>IF(ISBLANK(G191),"",VLOOKUP(G191,'Tier 3 Allowances'!$A$2:$B$6,2,FALSE)+SUMPRODUCT($J$2:$AE$2,$J191:$AE191))</f>
        <v/>
      </c>
    </row>
    <row r="192" spans="46:47" x14ac:dyDescent="0.2">
      <c r="AT192" s="15" t="str">
        <f t="shared" si="4"/>
        <v/>
      </c>
      <c r="AU192" s="14" t="str">
        <f>IF(ISBLANK(G192),"",VLOOKUP(G192,'Tier 3 Allowances'!$A$2:$B$6,2,FALSE)+SUMPRODUCT($J$2:$AE$2,$J192:$AE192))</f>
        <v/>
      </c>
    </row>
    <row r="193" spans="46:47" x14ac:dyDescent="0.2">
      <c r="AT193" s="15" t="str">
        <f t="shared" si="4"/>
        <v/>
      </c>
      <c r="AU193" s="14" t="str">
        <f>IF(ISBLANK(G193),"",VLOOKUP(G193,'Tier 3 Allowances'!$A$2:$B$6,2,FALSE)+SUMPRODUCT($J$2:$AE$2,$J193:$AE193))</f>
        <v/>
      </c>
    </row>
    <row r="194" spans="46:47" x14ac:dyDescent="0.2">
      <c r="AT194" s="15" t="str">
        <f t="shared" si="4"/>
        <v/>
      </c>
    </row>
    <row r="195" spans="46:47" x14ac:dyDescent="0.2">
      <c r="AT195" s="15" t="str">
        <f t="shared" si="4"/>
        <v/>
      </c>
    </row>
    <row r="196" spans="46:47" x14ac:dyDescent="0.2">
      <c r="AT196" s="15" t="str">
        <f t="shared" si="4"/>
        <v/>
      </c>
    </row>
    <row r="197" spans="46:47" x14ac:dyDescent="0.2">
      <c r="AT197" s="15" t="str">
        <f t="shared" ref="AT197:AT228" si="5">IF(ISBLANK(G197),"",(IF(OR(AND(NOT(ISBLANK(H197)),ISBLANK(AM197)),AND(NOT(ISBLANK(I197)),ISBLANK(AN197)),ISBLANK(AL197)),"Incomplete",0.365*(AK197*(IF(ISBLANK($H197),14,7-(4-$H197)/2))+AL197*(IF(ISBLANK($I197),10,(10-$I197)))+AM197*(IF(ISBLANK($H197),0,7+(4-$H197)/2))+AN197*I197))))</f>
        <v/>
      </c>
    </row>
    <row r="198" spans="46:47" x14ac:dyDescent="0.2">
      <c r="AT198" s="15" t="str">
        <f t="shared" si="5"/>
        <v/>
      </c>
    </row>
    <row r="199" spans="46:47" x14ac:dyDescent="0.2">
      <c r="AT199" s="15" t="str">
        <f t="shared" si="5"/>
        <v/>
      </c>
    </row>
    <row r="200" spans="46:47" x14ac:dyDescent="0.2">
      <c r="AT200" s="15" t="str">
        <f t="shared" si="5"/>
        <v/>
      </c>
    </row>
    <row r="201" spans="46:47" x14ac:dyDescent="0.2">
      <c r="AT201" s="15" t="str">
        <f t="shared" si="5"/>
        <v/>
      </c>
    </row>
    <row r="202" spans="46:47" x14ac:dyDescent="0.2">
      <c r="AT202" s="15" t="str">
        <f t="shared" si="5"/>
        <v/>
      </c>
    </row>
    <row r="203" spans="46:47" x14ac:dyDescent="0.2">
      <c r="AT203" s="15" t="str">
        <f t="shared" si="5"/>
        <v/>
      </c>
    </row>
    <row r="204" spans="46:47" x14ac:dyDescent="0.2">
      <c r="AT204" s="15" t="str">
        <f t="shared" si="5"/>
        <v/>
      </c>
    </row>
    <row r="205" spans="46:47" x14ac:dyDescent="0.2">
      <c r="AT205" s="15" t="str">
        <f t="shared" si="5"/>
        <v/>
      </c>
    </row>
    <row r="206" spans="46:47" x14ac:dyDescent="0.2">
      <c r="AT206" s="15" t="str">
        <f t="shared" si="5"/>
        <v/>
      </c>
    </row>
    <row r="207" spans="46:47" x14ac:dyDescent="0.2">
      <c r="AT207" s="15" t="str">
        <f t="shared" si="5"/>
        <v/>
      </c>
    </row>
    <row r="208" spans="46:47" x14ac:dyDescent="0.2">
      <c r="AT208" s="15" t="str">
        <f t="shared" si="5"/>
        <v/>
      </c>
    </row>
    <row r="209" spans="46:46" x14ac:dyDescent="0.2">
      <c r="AT209" s="15" t="str">
        <f t="shared" si="5"/>
        <v/>
      </c>
    </row>
    <row r="210" spans="46:46" x14ac:dyDescent="0.2">
      <c r="AT210" s="15" t="str">
        <f t="shared" si="5"/>
        <v/>
      </c>
    </row>
    <row r="211" spans="46:46" x14ac:dyDescent="0.2">
      <c r="AT211" s="15" t="str">
        <f t="shared" si="5"/>
        <v/>
      </c>
    </row>
    <row r="212" spans="46:46" x14ac:dyDescent="0.2">
      <c r="AT212" s="15" t="str">
        <f t="shared" si="5"/>
        <v/>
      </c>
    </row>
    <row r="213" spans="46:46" x14ac:dyDescent="0.2">
      <c r="AT213" s="15" t="str">
        <f t="shared" si="5"/>
        <v/>
      </c>
    </row>
    <row r="214" spans="46:46" x14ac:dyDescent="0.2">
      <c r="AT214" s="15" t="str">
        <f t="shared" si="5"/>
        <v/>
      </c>
    </row>
    <row r="215" spans="46:46" x14ac:dyDescent="0.2">
      <c r="AT215" s="15" t="str">
        <f t="shared" si="5"/>
        <v/>
      </c>
    </row>
    <row r="216" spans="46:46" x14ac:dyDescent="0.2">
      <c r="AT216" s="15" t="str">
        <f t="shared" si="5"/>
        <v/>
      </c>
    </row>
    <row r="217" spans="46:46" x14ac:dyDescent="0.2">
      <c r="AT217" s="15" t="str">
        <f t="shared" si="5"/>
        <v/>
      </c>
    </row>
    <row r="218" spans="46:46" x14ac:dyDescent="0.2">
      <c r="AT218" s="15" t="str">
        <f t="shared" si="5"/>
        <v/>
      </c>
    </row>
    <row r="219" spans="46:46" x14ac:dyDescent="0.2">
      <c r="AT219" s="15" t="str">
        <f t="shared" si="5"/>
        <v/>
      </c>
    </row>
    <row r="220" spans="46:46" x14ac:dyDescent="0.2">
      <c r="AT220" s="15" t="str">
        <f t="shared" si="5"/>
        <v/>
      </c>
    </row>
    <row r="221" spans="46:46" x14ac:dyDescent="0.2">
      <c r="AT221" s="15" t="str">
        <f t="shared" si="5"/>
        <v/>
      </c>
    </row>
    <row r="222" spans="46:46" x14ac:dyDescent="0.2">
      <c r="AT222" s="15" t="str">
        <f t="shared" si="5"/>
        <v/>
      </c>
    </row>
    <row r="223" spans="46:46" x14ac:dyDescent="0.2">
      <c r="AT223" s="15" t="str">
        <f t="shared" si="5"/>
        <v/>
      </c>
    </row>
    <row r="224" spans="46:46" x14ac:dyDescent="0.2">
      <c r="AT224" s="15" t="str">
        <f t="shared" si="5"/>
        <v/>
      </c>
    </row>
    <row r="225" spans="46:46" x14ac:dyDescent="0.2">
      <c r="AT225" s="15" t="str">
        <f t="shared" si="5"/>
        <v/>
      </c>
    </row>
    <row r="226" spans="46:46" x14ac:dyDescent="0.2">
      <c r="AT226" s="15" t="str">
        <f t="shared" si="5"/>
        <v/>
      </c>
    </row>
    <row r="227" spans="46:46" x14ac:dyDescent="0.2">
      <c r="AT227" s="15" t="str">
        <f t="shared" si="5"/>
        <v/>
      </c>
    </row>
    <row r="228" spans="46:46" x14ac:dyDescent="0.2">
      <c r="AT228" s="15" t="str">
        <f t="shared" si="5"/>
        <v/>
      </c>
    </row>
    <row r="229" spans="46:46" x14ac:dyDescent="0.2">
      <c r="AT229" s="15" t="str">
        <f t="shared" ref="AT229:AT259" si="6">IF(ISBLANK(G229),"",(IF(OR(AND(NOT(ISBLANK(H229)),ISBLANK(AM229)),AND(NOT(ISBLANK(I229)),ISBLANK(AN229)),ISBLANK(AL229)),"Incomplete",0.365*(AK229*(IF(ISBLANK($H229),14,7-(4-$H229)/2))+AL229*(IF(ISBLANK($I229),10,(10-$I229)))+AM229*(IF(ISBLANK($H229),0,7+(4-$H229)/2))+AN229*I229))))</f>
        <v/>
      </c>
    </row>
    <row r="230" spans="46:46" x14ac:dyDescent="0.2">
      <c r="AT230" s="15" t="str">
        <f t="shared" si="6"/>
        <v/>
      </c>
    </row>
    <row r="231" spans="46:46" x14ac:dyDescent="0.2">
      <c r="AT231" s="15" t="str">
        <f t="shared" si="6"/>
        <v/>
      </c>
    </row>
    <row r="232" spans="46:46" x14ac:dyDescent="0.2">
      <c r="AT232" s="15" t="str">
        <f t="shared" si="6"/>
        <v/>
      </c>
    </row>
    <row r="233" spans="46:46" x14ac:dyDescent="0.2">
      <c r="AT233" s="15" t="str">
        <f t="shared" si="6"/>
        <v/>
      </c>
    </row>
    <row r="234" spans="46:46" x14ac:dyDescent="0.2">
      <c r="AT234" s="15" t="str">
        <f t="shared" si="6"/>
        <v/>
      </c>
    </row>
    <row r="235" spans="46:46" x14ac:dyDescent="0.2">
      <c r="AT235" s="15" t="str">
        <f t="shared" si="6"/>
        <v/>
      </c>
    </row>
    <row r="236" spans="46:46" x14ac:dyDescent="0.2">
      <c r="AT236" s="15" t="str">
        <f t="shared" si="6"/>
        <v/>
      </c>
    </row>
    <row r="237" spans="46:46" x14ac:dyDescent="0.2">
      <c r="AT237" s="15" t="str">
        <f t="shared" si="6"/>
        <v/>
      </c>
    </row>
    <row r="238" spans="46:46" x14ac:dyDescent="0.2">
      <c r="AT238" s="15" t="str">
        <f t="shared" si="6"/>
        <v/>
      </c>
    </row>
    <row r="239" spans="46:46" x14ac:dyDescent="0.2">
      <c r="AT239" s="15" t="str">
        <f t="shared" si="6"/>
        <v/>
      </c>
    </row>
    <row r="240" spans="46:46" x14ac:dyDescent="0.2">
      <c r="AT240" s="15" t="str">
        <f t="shared" si="6"/>
        <v/>
      </c>
    </row>
    <row r="241" spans="46:46" x14ac:dyDescent="0.2">
      <c r="AT241" s="15" t="str">
        <f t="shared" si="6"/>
        <v/>
      </c>
    </row>
    <row r="242" spans="46:46" x14ac:dyDescent="0.2">
      <c r="AT242" s="15" t="str">
        <f t="shared" si="6"/>
        <v/>
      </c>
    </row>
    <row r="243" spans="46:46" x14ac:dyDescent="0.2">
      <c r="AT243" s="15" t="str">
        <f t="shared" si="6"/>
        <v/>
      </c>
    </row>
    <row r="244" spans="46:46" x14ac:dyDescent="0.2">
      <c r="AT244" s="15" t="str">
        <f t="shared" si="6"/>
        <v/>
      </c>
    </row>
    <row r="245" spans="46:46" x14ac:dyDescent="0.2">
      <c r="AT245" s="15" t="str">
        <f t="shared" si="6"/>
        <v/>
      </c>
    </row>
    <row r="246" spans="46:46" x14ac:dyDescent="0.2">
      <c r="AT246" s="15" t="str">
        <f t="shared" si="6"/>
        <v/>
      </c>
    </row>
    <row r="247" spans="46:46" x14ac:dyDescent="0.2">
      <c r="AT247" s="15" t="str">
        <f t="shared" si="6"/>
        <v/>
      </c>
    </row>
    <row r="248" spans="46:46" x14ac:dyDescent="0.2">
      <c r="AT248" s="15" t="str">
        <f t="shared" si="6"/>
        <v/>
      </c>
    </row>
    <row r="249" spans="46:46" x14ac:dyDescent="0.2">
      <c r="AT249" s="15" t="str">
        <f t="shared" si="6"/>
        <v/>
      </c>
    </row>
    <row r="250" spans="46:46" x14ac:dyDescent="0.2">
      <c r="AT250" s="15" t="str">
        <f t="shared" si="6"/>
        <v/>
      </c>
    </row>
    <row r="251" spans="46:46" x14ac:dyDescent="0.2">
      <c r="AT251" s="15" t="str">
        <f t="shared" si="6"/>
        <v/>
      </c>
    </row>
    <row r="252" spans="46:46" x14ac:dyDescent="0.2">
      <c r="AT252" s="15" t="str">
        <f t="shared" si="6"/>
        <v/>
      </c>
    </row>
    <row r="253" spans="46:46" x14ac:dyDescent="0.2">
      <c r="AT253" s="15" t="str">
        <f t="shared" si="6"/>
        <v/>
      </c>
    </row>
    <row r="254" spans="46:46" x14ac:dyDescent="0.2">
      <c r="AT254" s="15" t="str">
        <f t="shared" si="6"/>
        <v/>
      </c>
    </row>
    <row r="255" spans="46:46" x14ac:dyDescent="0.2">
      <c r="AT255" s="15" t="str">
        <f t="shared" si="6"/>
        <v/>
      </c>
    </row>
    <row r="256" spans="46:46" x14ac:dyDescent="0.2">
      <c r="AT256" s="15" t="str">
        <f t="shared" si="6"/>
        <v/>
      </c>
    </row>
    <row r="257" spans="46:46" x14ac:dyDescent="0.2">
      <c r="AT257" s="15" t="str">
        <f t="shared" si="6"/>
        <v/>
      </c>
    </row>
    <row r="258" spans="46:46" x14ac:dyDescent="0.2">
      <c r="AT258" s="15" t="str">
        <f t="shared" si="6"/>
        <v/>
      </c>
    </row>
    <row r="259" spans="46:46" x14ac:dyDescent="0.2">
      <c r="AT259" s="15" t="str">
        <f t="shared" si="6"/>
        <v/>
      </c>
    </row>
  </sheetData>
  <sheetProtection algorithmName="SHA-512" hashValue="jAtF4AF2WoueEmYj/t/vKG+fdUpYioxEHAnRYYYpLHE/cIljwgwe97Nq+XEgq9LwRpWQCAQ5X74p2bur0CmG5g==" saltValue="642bIpH3N0YLpqXwlvf+cA==" spinCount="100000" sheet="1" formatCells="0" formatColumns="0" formatRows="0"/>
  <mergeCells count="1">
    <mergeCell ref="A2:I2"/>
  </mergeCells>
  <conditionalFormatting sqref="A4:AX100">
    <cfRule type="expression" dxfId="1" priority="4">
      <formula>$AW4="Yes"</formula>
    </cfRule>
    <cfRule type="expression" dxfId="0" priority="5">
      <formula>$AW4="No"</formula>
    </cfRule>
  </conditionalFormatting>
  <dataValidations count="13">
    <dataValidation type="whole" errorStyle="information" allowBlank="1" showInputMessage="1" showErrorMessage="1" errorTitle="Invalid Entry" error="Valid entries are blank, 0, and 1" sqref="L101:L104 O101:W104 Y101:AB104 AD101:AJ104" xr:uid="{AD6DFAED-F4AF-9D4D-B036-5D11EE8C60F7}">
      <formula1>0</formula1>
      <formula2>1</formula2>
    </dataValidation>
    <dataValidation type="decimal" errorStyle="information" allowBlank="1" showInputMessage="1" showErrorMessage="1" errorTitle="Invalid Value" error="Enter a (whole or decimal) number between 0 and 4" sqref="H101:I104" xr:uid="{8158F27C-4A99-8946-B65B-9C9F190AD248}">
      <formula1>0</formula1>
      <formula2>4</formula2>
    </dataValidation>
    <dataValidation type="list" allowBlank="1" showInputMessage="1" showErrorMessage="1" sqref="F101:F104" xr:uid="{A5C4560F-C3D4-1A4A-9FAF-1C7EA2458D7D}">
      <formula1>"DVR, Non-DVR, Thin Client, Multi-Service Gateway, Cable DTA"</formula1>
    </dataValidation>
    <dataValidation type="whole" errorStyle="information" allowBlank="1" showInputMessage="1" showErrorMessage="1" errorTitle="Invalid Entry" error="Valid entries are blank, and a whole number between 0 and 5" sqref="X101:AA104" xr:uid="{9E4F7F75-B81E-174E-BEFA-F824DD5506D5}">
      <formula1>0</formula1>
      <formula2>5</formula2>
    </dataValidation>
    <dataValidation type="list" allowBlank="1" showInputMessage="1" showErrorMessage="1" sqref="G101:G104" xr:uid="{B9E9F723-9436-0B44-A423-D03D66372BB9}">
      <formula1>BaseType_T2</formula1>
    </dataValidation>
    <dataValidation type="whole" errorStyle="information" allowBlank="1" showInputMessage="1" showErrorMessage="1" errorTitle="Invalid Entry" error="Valid entries are blank, 0, 1, and 2" sqref="J101:J104" xr:uid="{9C811263-C5A0-EB4D-8029-1AC4E2264B1B}">
      <formula1>0</formula1>
      <formula2>2</formula2>
    </dataValidation>
    <dataValidation type="whole" errorStyle="information" allowBlank="1" showInputMessage="1" showErrorMessage="1" errorTitle="Invalid Entry" error="Valid entries are blank, or a whole number from 0 to 10" sqref="Z101:Z104" xr:uid="{EAF82FFC-C383-224D-9A0F-D86B34B70430}">
      <formula1>0</formula1>
      <formula2>10</formula2>
    </dataValidation>
    <dataValidation type="whole" errorStyle="information" allowBlank="1" showInputMessage="1" showErrorMessage="1" errorTitle="Invalid Entry" error="Valid entries are blank, or a whole number from  0 to 10" sqref="AA101:AA104" xr:uid="{98AE0482-2836-6D40-A577-BD120D3FD599}">
      <formula1>0</formula1>
      <formula2>10</formula2>
    </dataValidation>
    <dataValidation type="whole" errorStyle="information" allowBlank="1" showInputMessage="1" showErrorMessage="1" errorTitle="Invalid Entr" error="Valid entries are blank, 0, and 1" sqref="AC101:AC104" xr:uid="{D976009B-4454-8540-94BB-3BDCB806E33E}">
      <formula1>0</formula1>
      <formula2>1</formula2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cannot take this allowance." sqref="N165:N233" xr:uid="{850E8FB6-7791-5E4C-950D-39A0C35479C3}">
      <formula1>AND(ISBLANK($M165),$N165&lt;2,NOT(ISBLANK(VLOOKUP($G165,#REF!,7,FALSE))))</formula1>
    </dataValidation>
    <dataValidation type="custom" errorStyle="information" showInputMessage="1" showErrorMessage="1" errorTitle="Invalid Entry" error="Your entry is invalid. This could be because you also entered a D3 allowance, you entered a number that is not 0 or 1, or the base type cannot take this allowance." sqref="M101:M199" xr:uid="{4CF986FD-E485-7549-B032-5197EA968FBD}">
      <formula1>AND(ISBLANK($N101),$M101&lt;2,NOT(ISBLANK(VLOOKUP($G101,#REF!,6,FALSE))))</formula1>
    </dataValidation>
    <dataValidation type="custom" errorStyle="information" allowBlank="1" showInputMessage="1" showErrorMessage="1" errorTitle="Invalid Entry" error="This entry is invalid. This could be because you entered a number that is not 0, 1, or 2, or your base type is not eligible for this allowance." sqref="K101:K164" xr:uid="{DB2ACAB5-2F25-4C4E-BD43-0CADB3147443}">
      <formula1>AND($K101&lt;=2,NOT(ISBLANK(VLOOKUP($G101,#REF!,4,FALSE))))</formula1>
    </dataValidation>
    <dataValidation type="custom" errorStyle="information" showInputMessage="1" showErrorMessage="1" errorTitle="Invalid Entry" error="Your entry is invalid. This could be because you also entered a D2 allowance, you entered a number that is not 0 or 1, or the base type is not eligible for this allowance." sqref="N101:N164" xr:uid="{2BCEAB79-9002-C843-BC6D-40CC99B90D3F}">
      <formula1>AND(ISBLANK($M101),$N101&lt;2,NOT(ISBLANK(VLOOKUP($G101,#REF!,7,FALSE))))</formula1>
    </dataValidation>
  </dataValidations>
  <pageMargins left="0.7" right="0.7" top="0.75" bottom="0.75" header="0.3" footer="0.3"/>
  <pageSetup orientation="portrait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L39"/>
  <sheetViews>
    <sheetView zoomScaleNormal="100" workbookViewId="0">
      <selection sqref="A1:F1"/>
    </sheetView>
  </sheetViews>
  <sheetFormatPr baseColWidth="10" defaultColWidth="8.83203125" defaultRowHeight="15" x14ac:dyDescent="0.2"/>
  <cols>
    <col min="1" max="1" width="33.5" style="34" bestFit="1" customWidth="1"/>
    <col min="2" max="2" width="10.83203125" style="34" bestFit="1" customWidth="1"/>
    <col min="3" max="3" width="12.5" style="44" bestFit="1" customWidth="1"/>
    <col min="4" max="7" width="8.83203125" style="34"/>
    <col min="8" max="9" width="10.5" style="34" customWidth="1"/>
    <col min="10" max="12" width="8.83203125" style="34"/>
    <col min="13" max="13" width="11.1640625" style="34" customWidth="1"/>
    <col min="14" max="28" width="11.5" style="34" customWidth="1"/>
    <col min="29" max="29" width="63.83203125" style="34" customWidth="1"/>
    <col min="30" max="30" width="8.83203125" style="34"/>
    <col min="31" max="31" width="95" style="32" customWidth="1"/>
    <col min="32" max="37" width="8.83203125" style="34"/>
    <col min="38" max="38" width="60" style="34" customWidth="1"/>
    <col min="39" max="16384" width="8.83203125" style="34"/>
  </cols>
  <sheetData>
    <row r="1" spans="1:38" s="31" customFormat="1" ht="64" x14ac:dyDescent="0.2">
      <c r="A1" s="29" t="s">
        <v>29</v>
      </c>
      <c r="B1" s="30" t="s">
        <v>30</v>
      </c>
      <c r="C1" s="30" t="str">
        <f>A14</f>
        <v>Advanced Video Processing</v>
      </c>
      <c r="D1" s="30" t="str">
        <f>A15</f>
        <v>CableCARD</v>
      </c>
      <c r="E1" s="30" t="str">
        <f>A16</f>
        <v>Digital Video Recorder (DVR)</v>
      </c>
      <c r="F1" s="30" t="str">
        <f>A17</f>
        <v>DVR Additional</v>
      </c>
      <c r="G1" s="30" t="str">
        <f>A18</f>
        <v>DOCSIS 2.0</v>
      </c>
      <c r="H1" s="30" t="str">
        <f>A19</f>
        <v>DOCSIS 3.0</v>
      </c>
      <c r="I1" s="30" t="str">
        <f>A20</f>
        <v>DOCSIS 3.0 above 8x4</v>
      </c>
      <c r="J1" s="30" t="str">
        <f>A21</f>
        <v>Home Network Interface</v>
      </c>
      <c r="K1" s="30" t="str">
        <f>A22</f>
        <v xml:space="preserve">MoCA HNI </v>
      </c>
      <c r="L1" s="30" t="str">
        <f>A23</f>
        <v>Shared DVR</v>
      </c>
      <c r="M1" s="30" t="str">
        <f>A24</f>
        <v>Multi-room</v>
      </c>
      <c r="N1" s="30" t="str">
        <f>A25</f>
        <v>Multi-stream</v>
      </c>
      <c r="O1" s="30" t="str">
        <f>A26</f>
        <v>Multi-stream Additional</v>
      </c>
      <c r="P1" s="30" t="str">
        <f>A27</f>
        <v>Transcoding Base</v>
      </c>
      <c r="Q1" s="30" t="str">
        <f>A28</f>
        <v>Transcoding Additional</v>
      </c>
      <c r="R1" s="30" t="str">
        <f>A29</f>
        <v>WiFi (n) LP</v>
      </c>
      <c r="S1" s="30" t="str">
        <f>A30</f>
        <v>WiFi (ac) LP</v>
      </c>
      <c r="T1" s="30" t="str">
        <f>A31</f>
        <v>WiFi above 2x2 LP</v>
      </c>
      <c r="U1" s="30" t="str">
        <f>A32</f>
        <v>WiFi (n) HP</v>
      </c>
      <c r="V1" s="30" t="str">
        <f>A33</f>
        <v>WiFi (ac) HP</v>
      </c>
      <c r="W1" s="30" t="str">
        <f>A34</f>
        <v>WiFi above 2x2 HP</v>
      </c>
      <c r="X1" s="30" t="str">
        <f>A35</f>
        <v>WiFi Access Point</v>
      </c>
      <c r="Y1" s="30" t="str">
        <f>A36</f>
        <v>Routing</v>
      </c>
      <c r="Z1" s="30" t="str">
        <f>A37</f>
        <v>High Efficiency Video Processing</v>
      </c>
      <c r="AA1" s="30" t="str">
        <f>A38</f>
        <v>Ultra High Definition - 4K</v>
      </c>
      <c r="AB1" s="30" t="str">
        <f>A39</f>
        <v>Telephony</v>
      </c>
      <c r="AC1" s="30"/>
      <c r="AE1" s="52"/>
      <c r="AF1" s="52"/>
      <c r="AG1" s="52"/>
      <c r="AH1" s="52"/>
      <c r="AI1" s="52"/>
      <c r="AJ1" s="52"/>
      <c r="AK1" s="52"/>
      <c r="AL1" s="52"/>
    </row>
    <row r="2" spans="1:38" ht="64" x14ac:dyDescent="0.2">
      <c r="A2" s="35" t="s">
        <v>7</v>
      </c>
      <c r="B2" s="36">
        <v>50</v>
      </c>
      <c r="C2" s="37" t="s">
        <v>31</v>
      </c>
      <c r="D2" s="36" t="s">
        <v>31</v>
      </c>
      <c r="E2" s="36" t="s">
        <v>31</v>
      </c>
      <c r="F2" s="50" t="s">
        <v>31</v>
      </c>
      <c r="G2" s="36" t="s">
        <v>31</v>
      </c>
      <c r="H2" s="36" t="s">
        <v>31</v>
      </c>
      <c r="I2" s="50" t="s">
        <v>31</v>
      </c>
      <c r="J2" s="36" t="s">
        <v>31</v>
      </c>
      <c r="K2" s="36" t="s">
        <v>31</v>
      </c>
      <c r="L2" s="36" t="s">
        <v>31</v>
      </c>
      <c r="M2" s="36" t="s">
        <v>31</v>
      </c>
      <c r="N2" s="36" t="s">
        <v>31</v>
      </c>
      <c r="O2" s="36" t="s">
        <v>31</v>
      </c>
      <c r="P2" s="36" t="s">
        <v>31</v>
      </c>
      <c r="Q2" s="36" t="s">
        <v>31</v>
      </c>
      <c r="R2" s="36" t="s">
        <v>31</v>
      </c>
      <c r="S2" s="36" t="s">
        <v>31</v>
      </c>
      <c r="T2" s="36" t="s">
        <v>31</v>
      </c>
      <c r="U2" s="50" t="s">
        <v>31</v>
      </c>
      <c r="V2" s="50" t="s">
        <v>31</v>
      </c>
      <c r="W2" s="50" t="s">
        <v>31</v>
      </c>
      <c r="X2" s="50" t="s">
        <v>31</v>
      </c>
      <c r="Y2" s="36" t="s">
        <v>31</v>
      </c>
      <c r="Z2" s="50" t="s">
        <v>31</v>
      </c>
      <c r="AA2" s="50" t="s">
        <v>31</v>
      </c>
      <c r="AB2" s="50" t="s">
        <v>31</v>
      </c>
      <c r="AC2" s="38" t="s">
        <v>32</v>
      </c>
      <c r="AE2" s="40"/>
      <c r="AF2" s="40"/>
      <c r="AG2" s="40"/>
      <c r="AH2" s="40"/>
      <c r="AI2" s="40"/>
      <c r="AJ2" s="40"/>
      <c r="AK2" s="40"/>
      <c r="AL2" s="42"/>
    </row>
    <row r="3" spans="1:38" ht="48" x14ac:dyDescent="0.2">
      <c r="A3" s="35" t="s">
        <v>33</v>
      </c>
      <c r="B3" s="36">
        <v>55</v>
      </c>
      <c r="C3" s="37" t="s">
        <v>31</v>
      </c>
      <c r="D3" s="36"/>
      <c r="E3" s="36" t="s">
        <v>31</v>
      </c>
      <c r="F3" s="50" t="s">
        <v>31</v>
      </c>
      <c r="G3" s="36"/>
      <c r="H3" s="36"/>
      <c r="I3" s="36"/>
      <c r="J3" s="36" t="s">
        <v>31</v>
      </c>
      <c r="K3" s="36" t="s">
        <v>31</v>
      </c>
      <c r="L3" s="36" t="s">
        <v>31</v>
      </c>
      <c r="M3" s="36" t="s">
        <v>31</v>
      </c>
      <c r="N3" s="36" t="s">
        <v>31</v>
      </c>
      <c r="O3" s="36" t="s">
        <v>31</v>
      </c>
      <c r="P3" s="36" t="s">
        <v>31</v>
      </c>
      <c r="Q3" s="36" t="s">
        <v>31</v>
      </c>
      <c r="R3" s="36" t="s">
        <v>31</v>
      </c>
      <c r="S3" s="36" t="s">
        <v>31</v>
      </c>
      <c r="T3" s="36" t="s">
        <v>31</v>
      </c>
      <c r="U3" s="50" t="s">
        <v>31</v>
      </c>
      <c r="V3" s="50" t="s">
        <v>31</v>
      </c>
      <c r="W3" s="50" t="s">
        <v>31</v>
      </c>
      <c r="X3" s="50" t="s">
        <v>31</v>
      </c>
      <c r="Y3" s="50" t="s">
        <v>31</v>
      </c>
      <c r="Z3" s="50" t="s">
        <v>31</v>
      </c>
      <c r="AA3" s="50" t="s">
        <v>31</v>
      </c>
      <c r="AB3" s="50" t="s">
        <v>31</v>
      </c>
      <c r="AC3" s="38" t="s">
        <v>34</v>
      </c>
      <c r="AE3" s="40"/>
      <c r="AF3" s="40"/>
      <c r="AG3" s="40"/>
      <c r="AH3" s="40"/>
      <c r="AI3" s="40"/>
      <c r="AJ3" s="40"/>
      <c r="AK3" s="40"/>
      <c r="AL3" s="42"/>
    </row>
    <row r="4" spans="1:38" ht="48" x14ac:dyDescent="0.2">
      <c r="A4" s="35" t="s">
        <v>35</v>
      </c>
      <c r="B4" s="36">
        <v>40</v>
      </c>
      <c r="C4" s="37"/>
      <c r="D4" s="36"/>
      <c r="E4" s="36"/>
      <c r="F4" s="36"/>
      <c r="G4" s="36"/>
      <c r="H4" s="36"/>
      <c r="I4" s="36"/>
      <c r="J4" s="36" t="s">
        <v>31</v>
      </c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50" t="s">
        <v>31</v>
      </c>
      <c r="AA4" s="50" t="s">
        <v>31</v>
      </c>
      <c r="AB4" s="36"/>
      <c r="AC4" s="38" t="s">
        <v>36</v>
      </c>
      <c r="AE4" s="40"/>
      <c r="AF4" s="40"/>
      <c r="AG4" s="40"/>
      <c r="AH4" s="40"/>
      <c r="AI4" s="40"/>
      <c r="AJ4" s="40"/>
      <c r="AK4" s="40"/>
      <c r="AL4" s="42"/>
    </row>
    <row r="5" spans="1:38" ht="48" x14ac:dyDescent="0.2">
      <c r="A5" s="61" t="s">
        <v>115</v>
      </c>
      <c r="B5" s="36">
        <v>40</v>
      </c>
      <c r="C5" s="37" t="s">
        <v>31</v>
      </c>
      <c r="D5" s="36"/>
      <c r="E5" s="36" t="s">
        <v>31</v>
      </c>
      <c r="F5" s="50" t="s">
        <v>31</v>
      </c>
      <c r="G5" s="50" t="s">
        <v>31</v>
      </c>
      <c r="H5" s="50" t="s">
        <v>31</v>
      </c>
      <c r="I5" s="50" t="s">
        <v>31</v>
      </c>
      <c r="J5" s="36" t="s">
        <v>31</v>
      </c>
      <c r="K5" s="36" t="s">
        <v>31</v>
      </c>
      <c r="L5" s="36" t="s">
        <v>31</v>
      </c>
      <c r="M5" s="36" t="s">
        <v>31</v>
      </c>
      <c r="N5" s="36" t="s">
        <v>31</v>
      </c>
      <c r="O5" s="36" t="s">
        <v>31</v>
      </c>
      <c r="P5" s="36" t="s">
        <v>31</v>
      </c>
      <c r="Q5" s="36" t="s">
        <v>31</v>
      </c>
      <c r="R5" s="36" t="s">
        <v>31</v>
      </c>
      <c r="S5" s="36" t="s">
        <v>31</v>
      </c>
      <c r="T5" s="36" t="s">
        <v>31</v>
      </c>
      <c r="U5" s="50" t="s">
        <v>31</v>
      </c>
      <c r="V5" s="50" t="s">
        <v>31</v>
      </c>
      <c r="W5" s="50" t="s">
        <v>31</v>
      </c>
      <c r="X5" s="50" t="s">
        <v>31</v>
      </c>
      <c r="Y5" s="50" t="s">
        <v>31</v>
      </c>
      <c r="Z5" s="50" t="s">
        <v>31</v>
      </c>
      <c r="AA5" s="50" t="s">
        <v>31</v>
      </c>
      <c r="AB5" s="50" t="s">
        <v>31</v>
      </c>
      <c r="AC5" s="38" t="s">
        <v>37</v>
      </c>
      <c r="AE5" s="40"/>
      <c r="AF5" s="40"/>
      <c r="AG5" s="40"/>
      <c r="AH5" s="40"/>
      <c r="AI5" s="40"/>
      <c r="AJ5" s="40"/>
      <c r="AK5" s="40"/>
      <c r="AL5" s="42"/>
    </row>
    <row r="6" spans="1:38" ht="64" x14ac:dyDescent="0.2">
      <c r="A6" s="35" t="s">
        <v>13</v>
      </c>
      <c r="B6" s="36">
        <v>25</v>
      </c>
      <c r="C6" s="37" t="s">
        <v>31</v>
      </c>
      <c r="D6" s="36"/>
      <c r="E6" s="36"/>
      <c r="F6" s="36"/>
      <c r="G6" s="36"/>
      <c r="H6" s="36"/>
      <c r="I6" s="36"/>
      <c r="J6" s="50" t="s">
        <v>31</v>
      </c>
      <c r="K6" s="36" t="s">
        <v>31</v>
      </c>
      <c r="L6" s="36"/>
      <c r="M6" s="36"/>
      <c r="N6" s="36"/>
      <c r="O6" s="36"/>
      <c r="P6" s="36"/>
      <c r="Q6" s="36"/>
      <c r="R6" s="36" t="s">
        <v>31</v>
      </c>
      <c r="S6" s="36" t="s">
        <v>31</v>
      </c>
      <c r="T6" s="36" t="s">
        <v>31</v>
      </c>
      <c r="U6" s="50" t="s">
        <v>31</v>
      </c>
      <c r="V6" s="50" t="s">
        <v>31</v>
      </c>
      <c r="W6" s="50" t="s">
        <v>31</v>
      </c>
      <c r="X6" s="50" t="s">
        <v>31</v>
      </c>
      <c r="Y6" s="50" t="s">
        <v>31</v>
      </c>
      <c r="Z6" s="50" t="s">
        <v>31</v>
      </c>
      <c r="AA6" s="50" t="s">
        <v>31</v>
      </c>
      <c r="AB6" s="50"/>
      <c r="AC6" s="38" t="s">
        <v>38</v>
      </c>
      <c r="AE6" s="40"/>
      <c r="AF6" s="40"/>
      <c r="AG6" s="40"/>
      <c r="AH6" s="40"/>
      <c r="AI6" s="40"/>
      <c r="AJ6" s="40"/>
      <c r="AK6" s="40"/>
      <c r="AL6" s="42"/>
    </row>
    <row r="7" spans="1:38" x14ac:dyDescent="0.2">
      <c r="A7" s="39"/>
      <c r="B7" s="40"/>
      <c r="C7" s="41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2"/>
    </row>
    <row r="8" spans="1:38" ht="15" customHeight="1" x14ac:dyDescent="0.2">
      <c r="A8" s="140" t="s">
        <v>87</v>
      </c>
      <c r="B8" s="141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</row>
    <row r="9" spans="1:38" x14ac:dyDescent="0.2">
      <c r="A9" s="142" t="s">
        <v>88</v>
      </c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</row>
    <row r="10" spans="1:38" x14ac:dyDescent="0.2">
      <c r="A10" s="39"/>
      <c r="B10" s="40"/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2"/>
    </row>
    <row r="11" spans="1:38" x14ac:dyDescent="0.2">
      <c r="A11" s="39"/>
      <c r="B11" s="40"/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2"/>
    </row>
    <row r="12" spans="1:38" x14ac:dyDescent="0.2">
      <c r="B12" s="43"/>
    </row>
    <row r="13" spans="1:38" ht="32" x14ac:dyDescent="0.2">
      <c r="A13" s="45" t="s">
        <v>39</v>
      </c>
      <c r="B13" s="33" t="s">
        <v>40</v>
      </c>
      <c r="C13" s="30" t="s">
        <v>116</v>
      </c>
      <c r="D13" s="144" t="s">
        <v>46</v>
      </c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5"/>
      <c r="P13" s="145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</row>
    <row r="14" spans="1:38" ht="15" customHeight="1" x14ac:dyDescent="0.2">
      <c r="A14" s="33" t="s">
        <v>20</v>
      </c>
      <c r="B14" s="54" t="s">
        <v>89</v>
      </c>
      <c r="C14" s="46">
        <v>8</v>
      </c>
      <c r="D14" s="146" t="s">
        <v>90</v>
      </c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5"/>
      <c r="P14" s="145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</row>
    <row r="15" spans="1:38" ht="15" customHeight="1" x14ac:dyDescent="0.2">
      <c r="A15" s="53" t="s">
        <v>135</v>
      </c>
      <c r="B15" s="54" t="s">
        <v>135</v>
      </c>
      <c r="C15" s="46">
        <v>15</v>
      </c>
      <c r="D15" s="146" t="s">
        <v>75</v>
      </c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5"/>
      <c r="P15" s="145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</row>
    <row r="16" spans="1:38" ht="15" customHeight="1" x14ac:dyDescent="0.2">
      <c r="A16" s="33" t="s">
        <v>41</v>
      </c>
      <c r="B16" s="58" t="s">
        <v>18</v>
      </c>
      <c r="C16" s="46">
        <v>20</v>
      </c>
      <c r="D16" s="136" t="s">
        <v>93</v>
      </c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8"/>
      <c r="P16" s="139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</row>
    <row r="17" spans="1:28" ht="16" x14ac:dyDescent="0.2">
      <c r="A17" s="53" t="s">
        <v>91</v>
      </c>
      <c r="B17" s="54" t="s">
        <v>92</v>
      </c>
      <c r="C17" s="46">
        <v>15</v>
      </c>
      <c r="D17" s="136" t="s">
        <v>94</v>
      </c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8"/>
      <c r="P17" s="139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</row>
    <row r="18" spans="1:28" ht="15" customHeight="1" x14ac:dyDescent="0.2">
      <c r="A18" s="33" t="s">
        <v>47</v>
      </c>
      <c r="B18" s="58" t="s">
        <v>48</v>
      </c>
      <c r="C18" s="46">
        <v>20</v>
      </c>
      <c r="D18" s="136" t="s">
        <v>49</v>
      </c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8"/>
      <c r="P18" s="139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</row>
    <row r="19" spans="1:28" ht="15" customHeight="1" x14ac:dyDescent="0.2">
      <c r="A19" s="33" t="s">
        <v>50</v>
      </c>
      <c r="B19" s="58" t="s">
        <v>51</v>
      </c>
      <c r="C19" s="46">
        <v>45</v>
      </c>
      <c r="D19" s="136" t="s">
        <v>76</v>
      </c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8"/>
      <c r="P19" s="139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</row>
    <row r="20" spans="1:28" ht="15" customHeight="1" x14ac:dyDescent="0.2">
      <c r="A20" s="33" t="s">
        <v>144</v>
      </c>
      <c r="B20" s="58" t="s">
        <v>142</v>
      </c>
      <c r="C20" s="46">
        <v>11</v>
      </c>
      <c r="D20" s="136" t="s">
        <v>143</v>
      </c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9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</row>
    <row r="21" spans="1:28" ht="16" x14ac:dyDescent="0.2">
      <c r="A21" s="33" t="s">
        <v>22</v>
      </c>
      <c r="B21" s="58" t="s">
        <v>21</v>
      </c>
      <c r="C21" s="46">
        <v>10</v>
      </c>
      <c r="D21" s="14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8"/>
      <c r="P21" s="139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</row>
    <row r="22" spans="1:28" ht="16" x14ac:dyDescent="0.2">
      <c r="A22" s="33" t="s">
        <v>52</v>
      </c>
      <c r="B22" s="58" t="s">
        <v>53</v>
      </c>
      <c r="C22" s="46">
        <v>12</v>
      </c>
      <c r="D22" s="14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8"/>
      <c r="P22" s="139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</row>
    <row r="23" spans="1:28" ht="16" x14ac:dyDescent="0.2">
      <c r="A23" s="33" t="s">
        <v>54</v>
      </c>
      <c r="B23" s="58" t="s">
        <v>55</v>
      </c>
      <c r="C23" s="46">
        <v>20</v>
      </c>
      <c r="D23" s="147" t="s">
        <v>56</v>
      </c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8"/>
      <c r="P23" s="139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</row>
    <row r="24" spans="1:28" ht="16" x14ac:dyDescent="0.2">
      <c r="A24" s="33" t="s">
        <v>42</v>
      </c>
      <c r="B24" s="58" t="s">
        <v>42</v>
      </c>
      <c r="C24" s="46">
        <v>25</v>
      </c>
      <c r="D24" s="14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8"/>
      <c r="P24" s="139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</row>
    <row r="25" spans="1:28" ht="16" x14ac:dyDescent="0.2">
      <c r="A25" s="33" t="s">
        <v>57</v>
      </c>
      <c r="B25" s="58" t="s">
        <v>58</v>
      </c>
      <c r="C25" s="46">
        <v>8</v>
      </c>
      <c r="D25" s="147" t="s">
        <v>59</v>
      </c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8"/>
      <c r="P25" s="139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</row>
    <row r="26" spans="1:28" ht="15" customHeight="1" x14ac:dyDescent="0.2">
      <c r="A26" s="33" t="s">
        <v>60</v>
      </c>
      <c r="B26" s="58" t="s">
        <v>61</v>
      </c>
      <c r="C26" s="46">
        <v>8</v>
      </c>
      <c r="D26" s="136" t="s">
        <v>95</v>
      </c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38"/>
      <c r="P26" s="139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</row>
    <row r="27" spans="1:28" ht="16" x14ac:dyDescent="0.2">
      <c r="A27" s="33" t="s">
        <v>62</v>
      </c>
      <c r="B27" s="58" t="s">
        <v>63</v>
      </c>
      <c r="C27" s="46">
        <v>13</v>
      </c>
      <c r="D27" s="14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8"/>
      <c r="P27" s="139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</row>
    <row r="28" spans="1:28" ht="16" x14ac:dyDescent="0.2">
      <c r="A28" s="33" t="s">
        <v>64</v>
      </c>
      <c r="B28" s="58" t="s">
        <v>65</v>
      </c>
      <c r="C28" s="46">
        <v>5</v>
      </c>
      <c r="D28" s="136" t="s">
        <v>111</v>
      </c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8"/>
      <c r="P28" s="139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</row>
    <row r="29" spans="1:28" ht="16" x14ac:dyDescent="0.2">
      <c r="A29" s="53" t="s">
        <v>98</v>
      </c>
      <c r="B29" s="54" t="s">
        <v>98</v>
      </c>
      <c r="C29" s="46">
        <v>9</v>
      </c>
      <c r="D29" s="148" t="s">
        <v>96</v>
      </c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50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</row>
    <row r="30" spans="1:28" ht="16" x14ac:dyDescent="0.2">
      <c r="A30" s="53" t="s">
        <v>97</v>
      </c>
      <c r="B30" s="54" t="s">
        <v>97</v>
      </c>
      <c r="C30" s="46">
        <v>19</v>
      </c>
      <c r="D30" s="136" t="s">
        <v>99</v>
      </c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8"/>
      <c r="P30" s="139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</row>
    <row r="31" spans="1:28" ht="16" x14ac:dyDescent="0.2">
      <c r="A31" s="53" t="s">
        <v>110</v>
      </c>
      <c r="B31" s="54" t="s">
        <v>112</v>
      </c>
      <c r="C31" s="46">
        <v>3</v>
      </c>
      <c r="D31" s="136" t="s">
        <v>100</v>
      </c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8"/>
      <c r="P31" s="139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</row>
    <row r="32" spans="1:28" ht="15" customHeight="1" x14ac:dyDescent="0.2">
      <c r="A32" s="53" t="s">
        <v>101</v>
      </c>
      <c r="B32" s="54" t="s">
        <v>101</v>
      </c>
      <c r="C32" s="46">
        <v>11</v>
      </c>
      <c r="D32" s="136" t="s">
        <v>103</v>
      </c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9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</row>
    <row r="33" spans="1:28" ht="16" x14ac:dyDescent="0.2">
      <c r="A33" s="53" t="s">
        <v>102</v>
      </c>
      <c r="B33" s="54" t="s">
        <v>102</v>
      </c>
      <c r="C33" s="46">
        <v>22</v>
      </c>
      <c r="D33" s="136" t="s">
        <v>104</v>
      </c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9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</row>
    <row r="34" spans="1:28" ht="17" customHeight="1" x14ac:dyDescent="0.2">
      <c r="A34" s="53" t="s">
        <v>109</v>
      </c>
      <c r="B34" s="54" t="s">
        <v>113</v>
      </c>
      <c r="C34" s="46">
        <v>4</v>
      </c>
      <c r="D34" s="136" t="s">
        <v>105</v>
      </c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9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</row>
    <row r="35" spans="1:28" ht="17" customHeight="1" x14ac:dyDescent="0.2">
      <c r="A35" s="53" t="s">
        <v>106</v>
      </c>
      <c r="B35" s="54" t="s">
        <v>107</v>
      </c>
      <c r="C35" s="46">
        <v>8</v>
      </c>
      <c r="D35" s="136" t="s">
        <v>108</v>
      </c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9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</row>
    <row r="36" spans="1:28" ht="16" x14ac:dyDescent="0.2">
      <c r="A36" s="33" t="s">
        <v>66</v>
      </c>
      <c r="B36" s="58" t="s">
        <v>67</v>
      </c>
      <c r="C36" s="46">
        <v>27</v>
      </c>
      <c r="D36" s="136" t="s">
        <v>145</v>
      </c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8"/>
      <c r="P36" s="139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</row>
    <row r="37" spans="1:28" ht="16" customHeight="1" x14ac:dyDescent="0.2">
      <c r="A37" s="33" t="s">
        <v>78</v>
      </c>
      <c r="B37" s="58" t="s">
        <v>79</v>
      </c>
      <c r="C37" s="46">
        <v>10</v>
      </c>
      <c r="D37" s="147" t="s">
        <v>80</v>
      </c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8"/>
      <c r="P37" s="139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</row>
    <row r="38" spans="1:28" ht="16" customHeight="1" x14ac:dyDescent="0.2">
      <c r="A38" s="33" t="s">
        <v>81</v>
      </c>
      <c r="B38" s="58" t="s">
        <v>82</v>
      </c>
      <c r="C38" s="46">
        <v>5</v>
      </c>
      <c r="D38" s="147" t="s">
        <v>80</v>
      </c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8"/>
      <c r="P38" s="139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</row>
    <row r="39" spans="1:28" ht="16" x14ac:dyDescent="0.2">
      <c r="A39" s="53" t="s">
        <v>83</v>
      </c>
      <c r="B39" s="54" t="s">
        <v>114</v>
      </c>
      <c r="C39" s="46">
        <v>4</v>
      </c>
      <c r="D39" s="136" t="s">
        <v>80</v>
      </c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49"/>
      <c r="P39" s="150"/>
    </row>
  </sheetData>
  <sheetProtection algorithmName="SHA-512" hashValue="bJAJJ/Cjqf0v4BreCosQzERNpvcOv0INHh4jNDWjn9gv2BC2uKAXl1QjRu08+T6ZNABz3U4lf0GPcsqr+XocTg==" saltValue="CXFr9F55WUfo4iew29/6XA==" spinCount="100000" sheet="1" objects="1" scenarios="1" formatColumns="0" formatRows="0" insertColumns="0" insertRows="0" deleteColumns="0" deleteRows="0"/>
  <mergeCells count="29">
    <mergeCell ref="D37:P37"/>
    <mergeCell ref="D38:P38"/>
    <mergeCell ref="D39:P39"/>
    <mergeCell ref="D35:P35"/>
    <mergeCell ref="D25:P25"/>
    <mergeCell ref="D26:P26"/>
    <mergeCell ref="D27:P27"/>
    <mergeCell ref="D28:P28"/>
    <mergeCell ref="D36:P36"/>
    <mergeCell ref="D33:P33"/>
    <mergeCell ref="D34:P34"/>
    <mergeCell ref="D30:P30"/>
    <mergeCell ref="D31:P31"/>
    <mergeCell ref="D32:P32"/>
    <mergeCell ref="D22:P22"/>
    <mergeCell ref="D23:P23"/>
    <mergeCell ref="D24:P24"/>
    <mergeCell ref="D29:P29"/>
    <mergeCell ref="D17:P17"/>
    <mergeCell ref="D20:P20"/>
    <mergeCell ref="D18:P18"/>
    <mergeCell ref="D19:P19"/>
    <mergeCell ref="D21:P21"/>
    <mergeCell ref="D16:P16"/>
    <mergeCell ref="A8:AC8"/>
    <mergeCell ref="A9:AC9"/>
    <mergeCell ref="D13:P13"/>
    <mergeCell ref="D14:P14"/>
    <mergeCell ref="D15:P15"/>
  </mergeCells>
  <pageMargins left="0.7" right="0.7" top="0.75" bottom="0.75" header="0.3" footer="0.3"/>
  <pageSetup orientation="portrait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F37"/>
  <sheetViews>
    <sheetView zoomScaleNormal="100" workbookViewId="0">
      <selection activeCell="A8" sqref="A8"/>
    </sheetView>
  </sheetViews>
  <sheetFormatPr baseColWidth="10" defaultColWidth="10.83203125" defaultRowHeight="15" x14ac:dyDescent="0.2"/>
  <cols>
    <col min="1" max="16384" width="10.83203125" style="34"/>
  </cols>
  <sheetData>
    <row r="1" spans="1:6" x14ac:dyDescent="0.2">
      <c r="A1" s="152" t="s">
        <v>159</v>
      </c>
      <c r="B1" s="152"/>
      <c r="C1" s="152"/>
      <c r="D1" s="152"/>
      <c r="E1" s="152"/>
      <c r="F1" s="152"/>
    </row>
    <row r="2" spans="1:6" x14ac:dyDescent="0.2">
      <c r="A2" s="51"/>
      <c r="B2" s="51"/>
      <c r="C2" s="51"/>
      <c r="D2" s="51"/>
      <c r="E2" s="51"/>
      <c r="F2" s="51"/>
    </row>
    <row r="3" spans="1:6" x14ac:dyDescent="0.2">
      <c r="A3" s="47" t="s">
        <v>68</v>
      </c>
    </row>
    <row r="5" spans="1:6" x14ac:dyDescent="0.2">
      <c r="A5" s="51" t="s">
        <v>69</v>
      </c>
    </row>
    <row r="6" spans="1:6" x14ac:dyDescent="0.2">
      <c r="B6" s="57" t="s">
        <v>146</v>
      </c>
    </row>
    <row r="8" spans="1:6" x14ac:dyDescent="0.2">
      <c r="A8" s="51" t="s">
        <v>131</v>
      </c>
    </row>
    <row r="9" spans="1:6" x14ac:dyDescent="0.2">
      <c r="B9" s="57" t="s">
        <v>132</v>
      </c>
    </row>
    <row r="10" spans="1:6" x14ac:dyDescent="0.2">
      <c r="B10" s="114" t="s">
        <v>156</v>
      </c>
    </row>
    <row r="11" spans="1:6" x14ac:dyDescent="0.2">
      <c r="B11" s="114"/>
    </row>
    <row r="12" spans="1:6" x14ac:dyDescent="0.2">
      <c r="A12" s="51" t="s">
        <v>120</v>
      </c>
    </row>
    <row r="13" spans="1:6" x14ac:dyDescent="0.2">
      <c r="A13" s="51"/>
      <c r="B13" s="51" t="s">
        <v>157</v>
      </c>
    </row>
    <row r="14" spans="1:6" x14ac:dyDescent="0.2">
      <c r="B14" s="57" t="s">
        <v>149</v>
      </c>
    </row>
    <row r="15" spans="1:6" x14ac:dyDescent="0.2">
      <c r="B15" s="34" t="s">
        <v>70</v>
      </c>
    </row>
    <row r="16" spans="1:6" x14ac:dyDescent="0.2">
      <c r="B16" s="57" t="s">
        <v>130</v>
      </c>
    </row>
    <row r="17" spans="2:2" x14ac:dyDescent="0.2">
      <c r="B17" s="57" t="s">
        <v>117</v>
      </c>
    </row>
    <row r="18" spans="2:2" x14ac:dyDescent="0.2">
      <c r="B18" s="57" t="s">
        <v>118</v>
      </c>
    </row>
    <row r="19" spans="2:2" x14ac:dyDescent="0.2">
      <c r="B19" s="57" t="s">
        <v>133</v>
      </c>
    </row>
    <row r="20" spans="2:2" ht="17" x14ac:dyDescent="0.25">
      <c r="B20" s="34" t="s">
        <v>74</v>
      </c>
    </row>
    <row r="21" spans="2:2" customFormat="1" ht="17" x14ac:dyDescent="0.25">
      <c r="B21" s="91" t="s">
        <v>147</v>
      </c>
    </row>
    <row r="22" spans="2:2" customFormat="1" ht="17" x14ac:dyDescent="0.25">
      <c r="B22" s="57" t="s">
        <v>140</v>
      </c>
    </row>
    <row r="23" spans="2:2" customFormat="1" ht="17" x14ac:dyDescent="0.25">
      <c r="B23" s="57" t="s">
        <v>141</v>
      </c>
    </row>
    <row r="24" spans="2:2" x14ac:dyDescent="0.2">
      <c r="B24" s="57" t="s">
        <v>86</v>
      </c>
    </row>
    <row r="25" spans="2:2" x14ac:dyDescent="0.2">
      <c r="B25" s="57" t="s">
        <v>139</v>
      </c>
    </row>
    <row r="26" spans="2:2" x14ac:dyDescent="0.2">
      <c r="B26" s="57" t="s">
        <v>134</v>
      </c>
    </row>
    <row r="27" spans="2:2" x14ac:dyDescent="0.2">
      <c r="B27" s="57" t="s">
        <v>121</v>
      </c>
    </row>
    <row r="28" spans="2:2" x14ac:dyDescent="0.2">
      <c r="B28" s="57" t="s">
        <v>124</v>
      </c>
    </row>
    <row r="29" spans="2:2" x14ac:dyDescent="0.2">
      <c r="B29" s="57" t="s">
        <v>122</v>
      </c>
    </row>
    <row r="30" spans="2:2" x14ac:dyDescent="0.2">
      <c r="B30" s="57" t="s">
        <v>136</v>
      </c>
    </row>
    <row r="31" spans="2:2" x14ac:dyDescent="0.2">
      <c r="B31" s="57" t="s">
        <v>137</v>
      </c>
    </row>
    <row r="32" spans="2:2" x14ac:dyDescent="0.2">
      <c r="B32" s="51" t="s">
        <v>148</v>
      </c>
    </row>
    <row r="33" spans="1:2" x14ac:dyDescent="0.2">
      <c r="B33" s="57" t="s">
        <v>123</v>
      </c>
    </row>
    <row r="34" spans="1:2" x14ac:dyDescent="0.2">
      <c r="B34" s="57" t="s">
        <v>138</v>
      </c>
    </row>
    <row r="35" spans="1:2" x14ac:dyDescent="0.2">
      <c r="B35" s="57" t="s">
        <v>119</v>
      </c>
    </row>
    <row r="36" spans="1:2" x14ac:dyDescent="0.2">
      <c r="A36" s="66"/>
      <c r="B36" s="66"/>
    </row>
    <row r="37" spans="1:2" x14ac:dyDescent="0.2">
      <c r="A37" s="51" t="s">
        <v>158</v>
      </c>
    </row>
  </sheetData>
  <sheetProtection algorithmName="SHA-512" hashValue="yUYBAgKXODCC7aLGX50P+bKB1iUHsh9uRU6WfZCwo3OnpwEIZT6/ePjipz2F1jq5qDfAwKi9ouG9cvWxLYhsPw==" saltValue="hNfnDuqfvVkEGbOYXUy7eQ==" spinCount="100000" sheet="1" objects="1" scenarios="1"/>
  <mergeCells count="1">
    <mergeCell ref="A1:F1"/>
  </mergeCells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STB Models Tier 3</vt:lpstr>
      <vt:lpstr>Tier 3 Calculations</vt:lpstr>
      <vt:lpstr>Tier 3 Allowances</vt:lpstr>
      <vt:lpstr>Instructions</vt:lpstr>
      <vt:lpstr>BaseType_T3</vt:lpstr>
    </vt:vector>
  </TitlesOfParts>
  <Company>CableLabs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Debbie Fitzgerald</dc:creator>
  <cp:lastModifiedBy>Debbie Fitzgerald</cp:lastModifiedBy>
  <dcterms:created xsi:type="dcterms:W3CDTF">2014-02-04T00:39:40Z</dcterms:created>
  <dcterms:modified xsi:type="dcterms:W3CDTF">2024-07-24T23:14:28Z</dcterms:modified>
</cp:coreProperties>
</file>