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showInkAnnotation="0" autoCompressPictures="0"/>
  <mc:AlternateContent xmlns:mc="http://schemas.openxmlformats.org/markup-compatibility/2006">
    <mc:Choice Requires="x15">
      <x15ac:absPath xmlns:x15ac="http://schemas.microsoft.com/office/spreadsheetml/2010/11/ac" url="/Users/dfitzgerald/Documents/Energy Management/Canada/Reporting/SNE/2026/"/>
    </mc:Choice>
  </mc:AlternateContent>
  <xr:revisionPtr revIDLastSave="0" documentId="13_ncr:1_{85BBC2F1-0332-B34E-BB23-72D3F5AB482F}" xr6:coauthVersionLast="47" xr6:coauthVersionMax="47" xr10:uidLastSave="{00000000-0000-0000-0000-000000000000}"/>
  <bookViews>
    <workbookView xWindow="18940" yWindow="4780" windowWidth="29020" windowHeight="22900" tabRatio="500" xr2:uid="{00000000-000D-0000-FFFF-FFFF00000000}"/>
  </bookViews>
  <sheets>
    <sheet name="Totals" sheetId="3" r:id="rId1"/>
    <sheet name="SNE Tier 3" sheetId="7" r:id="rId2"/>
    <sheet name="Tier 3 Allowances" sheetId="6" r:id="rId3"/>
    <sheet name="Instructions" sheetId="4" r:id="rId4"/>
  </sheets>
  <definedNames>
    <definedName name="IAD" localSheetId="2">'Tier 3 Allowances'!$B$4:$B$19</definedName>
    <definedName name="IAD">'Tier 3 Allowances'!$B$4:$B$19</definedName>
    <definedName name="LNE" localSheetId="2">'Tier 3 Allowances'!$B$29:$B$30</definedName>
    <definedName name="LNE">'Tier 3 Allowances'!$B$29:$B$30</definedName>
    <definedName name="Modem" localSheetId="2">'Tier 3 Allowances'!$B$21:$B$27</definedName>
    <definedName name="Modem">'Tier 3 Allowances'!$B$21:$B$27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Q5" i="7" l="1"/>
  <c r="BQ6" i="7"/>
  <c r="BQ7" i="7"/>
  <c r="BQ8" i="7"/>
  <c r="BQ9" i="7"/>
  <c r="BQ10" i="7"/>
  <c r="BQ11" i="7"/>
  <c r="BQ12" i="7"/>
  <c r="BQ13" i="7"/>
  <c r="BQ14" i="7"/>
  <c r="BQ15" i="7"/>
  <c r="BQ16" i="7"/>
  <c r="BQ17" i="7"/>
  <c r="BQ18" i="7"/>
  <c r="BQ19" i="7"/>
  <c r="BQ20" i="7"/>
  <c r="BQ21" i="7"/>
  <c r="BQ22" i="7"/>
  <c r="BQ23" i="7"/>
  <c r="BQ24" i="7"/>
  <c r="BQ25" i="7"/>
  <c r="BQ26" i="7"/>
  <c r="BQ27" i="7"/>
  <c r="BQ28" i="7"/>
  <c r="BQ29" i="7"/>
  <c r="BQ30" i="7"/>
  <c r="BQ31" i="7"/>
  <c r="BQ32" i="7"/>
  <c r="BQ33" i="7"/>
  <c r="BQ34" i="7"/>
  <c r="BQ35" i="7"/>
  <c r="BQ36" i="7"/>
  <c r="BQ37" i="7"/>
  <c r="BQ38" i="7"/>
  <c r="BQ39" i="7"/>
  <c r="BQ40" i="7"/>
  <c r="BQ41" i="7"/>
  <c r="BQ42" i="7"/>
  <c r="BQ43" i="7"/>
  <c r="BQ44" i="7"/>
  <c r="BQ45" i="7"/>
  <c r="BQ46" i="7"/>
  <c r="BQ47" i="7"/>
  <c r="BQ48" i="7"/>
  <c r="BQ49" i="7"/>
  <c r="BQ50" i="7"/>
  <c r="BQ51" i="7"/>
  <c r="BQ52" i="7"/>
  <c r="BQ53" i="7"/>
  <c r="BQ54" i="7"/>
  <c r="BQ55" i="7"/>
  <c r="BQ56" i="7"/>
  <c r="BQ57" i="7"/>
  <c r="BQ58" i="7"/>
  <c r="BQ59" i="7"/>
  <c r="BQ60" i="7"/>
  <c r="BQ61" i="7"/>
  <c r="BQ62" i="7"/>
  <c r="BQ63" i="7"/>
  <c r="BQ64" i="7"/>
  <c r="BQ65" i="7"/>
  <c r="BQ66" i="7"/>
  <c r="BQ67" i="7"/>
  <c r="BQ68" i="7"/>
  <c r="BQ69" i="7"/>
  <c r="BQ70" i="7"/>
  <c r="BQ71" i="7"/>
  <c r="BQ72" i="7"/>
  <c r="BQ73" i="7"/>
  <c r="BQ74" i="7"/>
  <c r="BQ75" i="7"/>
  <c r="BQ76" i="7"/>
  <c r="BQ77" i="7"/>
  <c r="BQ78" i="7"/>
  <c r="BQ79" i="7"/>
  <c r="BQ80" i="7"/>
  <c r="BQ81" i="7"/>
  <c r="BQ82" i="7"/>
  <c r="BQ83" i="7"/>
  <c r="BQ84" i="7"/>
  <c r="BQ85" i="7"/>
  <c r="BQ86" i="7"/>
  <c r="BQ87" i="7"/>
  <c r="BQ88" i="7"/>
  <c r="BQ89" i="7"/>
  <c r="BQ90" i="7"/>
  <c r="BQ91" i="7"/>
  <c r="BQ92" i="7"/>
  <c r="BQ93" i="7"/>
  <c r="BQ94" i="7"/>
  <c r="BQ95" i="7"/>
  <c r="BQ96" i="7"/>
  <c r="BQ97" i="7"/>
  <c r="BQ98" i="7"/>
  <c r="BQ99" i="7"/>
  <c r="BQ100" i="7"/>
  <c r="BP47" i="7"/>
  <c r="BP48" i="7"/>
  <c r="BP49" i="7"/>
  <c r="BP50" i="7"/>
  <c r="BP51" i="7"/>
  <c r="BP52" i="7"/>
  <c r="BP53" i="7"/>
  <c r="BP54" i="7"/>
  <c r="BP55" i="7"/>
  <c r="BP56" i="7"/>
  <c r="BP57" i="7"/>
  <c r="BP58" i="7"/>
  <c r="BP59" i="7"/>
  <c r="BP60" i="7"/>
  <c r="BP61" i="7"/>
  <c r="BP62" i="7"/>
  <c r="BP63" i="7"/>
  <c r="BP64" i="7"/>
  <c r="BP65" i="7"/>
  <c r="BP66" i="7"/>
  <c r="BP67" i="7"/>
  <c r="BP68" i="7"/>
  <c r="BP69" i="7"/>
  <c r="BP70" i="7"/>
  <c r="BP71" i="7"/>
  <c r="BP72" i="7"/>
  <c r="BP73" i="7"/>
  <c r="BP74" i="7"/>
  <c r="BP75" i="7"/>
  <c r="BP76" i="7"/>
  <c r="BP77" i="7"/>
  <c r="BP78" i="7"/>
  <c r="BP79" i="7"/>
  <c r="BP80" i="7"/>
  <c r="BP81" i="7"/>
  <c r="BP82" i="7"/>
  <c r="BP83" i="7"/>
  <c r="BP84" i="7"/>
  <c r="BP85" i="7"/>
  <c r="BP86" i="7"/>
  <c r="BP87" i="7"/>
  <c r="BP88" i="7"/>
  <c r="BP89" i="7"/>
  <c r="BP90" i="7"/>
  <c r="BP91" i="7"/>
  <c r="BP92" i="7"/>
  <c r="BP93" i="7"/>
  <c r="BP94" i="7"/>
  <c r="BP95" i="7"/>
  <c r="BP96" i="7"/>
  <c r="BP97" i="7"/>
  <c r="BP98" i="7"/>
  <c r="BP99" i="7"/>
  <c r="BO5" i="7"/>
  <c r="BP5" i="7" s="1"/>
  <c r="BO6" i="7"/>
  <c r="BP6" i="7" s="1"/>
  <c r="BO7" i="7"/>
  <c r="BP7" i="7" s="1"/>
  <c r="BO8" i="7"/>
  <c r="BP8" i="7" s="1"/>
  <c r="BO9" i="7"/>
  <c r="BP9" i="7" s="1"/>
  <c r="BO10" i="7"/>
  <c r="BP10" i="7" s="1"/>
  <c r="BO11" i="7"/>
  <c r="BP11" i="7" s="1"/>
  <c r="BO12" i="7"/>
  <c r="BP12" i="7" s="1"/>
  <c r="BO13" i="7"/>
  <c r="BP13" i="7" s="1"/>
  <c r="BO14" i="7"/>
  <c r="BP14" i="7" s="1"/>
  <c r="BO15" i="7"/>
  <c r="BP15" i="7" s="1"/>
  <c r="BO16" i="7"/>
  <c r="BP16" i="7" s="1"/>
  <c r="BO17" i="7"/>
  <c r="BP17" i="7" s="1"/>
  <c r="BO18" i="7"/>
  <c r="BP18" i="7" s="1"/>
  <c r="BO19" i="7"/>
  <c r="BP19" i="7" s="1"/>
  <c r="BO20" i="7"/>
  <c r="BP20" i="7" s="1"/>
  <c r="BO21" i="7"/>
  <c r="BP21" i="7" s="1"/>
  <c r="BO22" i="7"/>
  <c r="BP22" i="7" s="1"/>
  <c r="BO23" i="7"/>
  <c r="BP23" i="7" s="1"/>
  <c r="BO24" i="7"/>
  <c r="BP24" i="7" s="1"/>
  <c r="BO25" i="7"/>
  <c r="BP25" i="7" s="1"/>
  <c r="BO26" i="7"/>
  <c r="BP26" i="7" s="1"/>
  <c r="BO27" i="7"/>
  <c r="BP27" i="7" s="1"/>
  <c r="BO28" i="7"/>
  <c r="BP28" i="7" s="1"/>
  <c r="BO29" i="7"/>
  <c r="BP29" i="7" s="1"/>
  <c r="BO30" i="7"/>
  <c r="BP30" i="7" s="1"/>
  <c r="BO31" i="7"/>
  <c r="BP31" i="7" s="1"/>
  <c r="BO32" i="7"/>
  <c r="BP32" i="7" s="1"/>
  <c r="BO33" i="7"/>
  <c r="BP33" i="7" s="1"/>
  <c r="BO34" i="7"/>
  <c r="BP34" i="7" s="1"/>
  <c r="BO35" i="7"/>
  <c r="BP35" i="7" s="1"/>
  <c r="BO36" i="7"/>
  <c r="BP36" i="7" s="1"/>
  <c r="BO37" i="7"/>
  <c r="BP37" i="7" s="1"/>
  <c r="BO38" i="7"/>
  <c r="BP38" i="7" s="1"/>
  <c r="BO39" i="7"/>
  <c r="BP39" i="7" s="1"/>
  <c r="BO40" i="7"/>
  <c r="BP40" i="7" s="1"/>
  <c r="BO41" i="7"/>
  <c r="BP41" i="7" s="1"/>
  <c r="BO42" i="7"/>
  <c r="BP42" i="7" s="1"/>
  <c r="BO43" i="7"/>
  <c r="BP43" i="7" s="1"/>
  <c r="BO44" i="7"/>
  <c r="BP44" i="7" s="1"/>
  <c r="BO45" i="7"/>
  <c r="BP45" i="7" s="1"/>
  <c r="BO46" i="7"/>
  <c r="BP46" i="7" s="1"/>
  <c r="BO47" i="7"/>
  <c r="BO48" i="7"/>
  <c r="BO49" i="7"/>
  <c r="BO50" i="7"/>
  <c r="BO51" i="7"/>
  <c r="BO52" i="7"/>
  <c r="BO53" i="7"/>
  <c r="BO54" i="7"/>
  <c r="BO55" i="7"/>
  <c r="BO56" i="7"/>
  <c r="BO57" i="7"/>
  <c r="BO58" i="7"/>
  <c r="BO59" i="7"/>
  <c r="BO60" i="7"/>
  <c r="BO61" i="7"/>
  <c r="BO62" i="7"/>
  <c r="BO63" i="7"/>
  <c r="BO64" i="7"/>
  <c r="BO65" i="7"/>
  <c r="BO66" i="7"/>
  <c r="BO67" i="7"/>
  <c r="BO68" i="7"/>
  <c r="BO69" i="7"/>
  <c r="BO70" i="7"/>
  <c r="BO71" i="7"/>
  <c r="BO72" i="7"/>
  <c r="BO73" i="7"/>
  <c r="BO74" i="7"/>
  <c r="BO75" i="7"/>
  <c r="BO76" i="7"/>
  <c r="BO77" i="7"/>
  <c r="BO78" i="7"/>
  <c r="BO79" i="7"/>
  <c r="BO80" i="7"/>
  <c r="BO81" i="7"/>
  <c r="BO82" i="7"/>
  <c r="BO83" i="7"/>
  <c r="BO84" i="7"/>
  <c r="BO85" i="7"/>
  <c r="BO86" i="7"/>
  <c r="BO87" i="7"/>
  <c r="BO88" i="7"/>
  <c r="BO89" i="7"/>
  <c r="BO90" i="7"/>
  <c r="BO91" i="7"/>
  <c r="BO92" i="7"/>
  <c r="BO93" i="7"/>
  <c r="BO94" i="7"/>
  <c r="BO95" i="7"/>
  <c r="BO96" i="7"/>
  <c r="BO97" i="7"/>
  <c r="BO98" i="7"/>
  <c r="BO99" i="7"/>
  <c r="BO100" i="7"/>
  <c r="BP100" i="7" s="1"/>
  <c r="BO4" i="7"/>
  <c r="BP4" i="7" s="1"/>
  <c r="BQ4" i="7" s="1"/>
  <c r="BK2" i="7" l="1"/>
  <c r="BJ2" i="7"/>
  <c r="BI2" i="7"/>
  <c r="BH2" i="7"/>
  <c r="BG2" i="7"/>
  <c r="BF2" i="7"/>
  <c r="BE2" i="7"/>
  <c r="BD2" i="7"/>
  <c r="BC2" i="7"/>
  <c r="BB2" i="7"/>
  <c r="BA2" i="7"/>
  <c r="AZ2" i="7"/>
  <c r="AY2" i="7"/>
  <c r="AX2" i="7"/>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BK3" i="7"/>
  <c r="BJ3" i="7"/>
  <c r="BI3" i="7"/>
  <c r="BH3" i="7"/>
  <c r="BG3" i="7"/>
  <c r="BF3" i="7"/>
  <c r="BE3" i="7"/>
  <c r="BD3" i="7"/>
  <c r="BC3" i="7"/>
  <c r="BB3" i="7"/>
  <c r="BA3" i="7"/>
  <c r="AZ3" i="7"/>
  <c r="AY3" i="7"/>
  <c r="AX3" i="7"/>
  <c r="Z3" i="7"/>
  <c r="AW3" i="7"/>
  <c r="AV3" i="7"/>
  <c r="AU3" i="7"/>
  <c r="AT3" i="7"/>
  <c r="AS3" i="7"/>
  <c r="AR3" i="7"/>
  <c r="AQ3" i="7"/>
  <c r="AP3" i="7"/>
  <c r="AO3" i="7"/>
  <c r="AN3" i="7"/>
  <c r="AM3" i="7"/>
  <c r="AL3" i="7"/>
  <c r="AB3" i="7"/>
  <c r="AK3" i="7"/>
  <c r="AJ3" i="7"/>
  <c r="AI3" i="7"/>
  <c r="AH3" i="7"/>
  <c r="AG3" i="7"/>
  <c r="AF3" i="7"/>
  <c r="AE3" i="7"/>
  <c r="AD3" i="7"/>
  <c r="AC3" i="7"/>
  <c r="AA3" i="7"/>
  <c r="Y3" i="7"/>
  <c r="X3" i="7"/>
  <c r="W3" i="7"/>
  <c r="V3" i="7"/>
  <c r="U3" i="7"/>
  <c r="T3" i="7"/>
  <c r="S3" i="7"/>
  <c r="R3" i="7"/>
  <c r="Q3" i="7"/>
  <c r="P3" i="7"/>
  <c r="O3" i="7"/>
  <c r="N3" i="7"/>
  <c r="M3" i="7"/>
  <c r="L3" i="7"/>
  <c r="K3" i="7"/>
  <c r="J3" i="7"/>
  <c r="I3" i="7"/>
  <c r="H3" i="7"/>
  <c r="B17" i="3" l="1"/>
  <c r="E17" i="3" s="1" a="1"/>
  <c r="E17" i="3" s="1"/>
  <c r="B16" i="3"/>
  <c r="E16" i="3" s="1" a="1"/>
  <c r="E16" i="3" s="1"/>
  <c r="B15" i="3"/>
  <c r="E15" i="3" s="1" a="1"/>
  <c r="E15" i="3" s="1"/>
  <c r="BO111" i="7" l="1"/>
  <c r="BO110" i="7"/>
  <c r="BO109" i="7"/>
  <c r="BO108" i="7"/>
  <c r="BO107" i="7"/>
  <c r="BO106" i="7"/>
  <c r="BO105" i="7"/>
  <c r="BO104" i="7"/>
  <c r="BO103" i="7"/>
  <c r="BO102" i="7"/>
  <c r="BO101" i="7"/>
  <c r="C17" i="3" l="1"/>
  <c r="D17" i="3" s="1"/>
  <c r="C16" i="3"/>
  <c r="C15" i="3"/>
  <c r="B18" i="3"/>
  <c r="D16" i="3" l="1"/>
  <c r="D15" i="3" l="1"/>
  <c r="C18" i="3"/>
  <c r="D1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<sst xmlns="http://schemas.openxmlformats.org/spreadsheetml/2006/main" count="247" uniqueCount="212">
  <si>
    <t>GigE Backup WAN</t>
  </si>
  <si>
    <t>VDSL2 Simul WAN</t>
  </si>
  <si>
    <t>VDSL2 (30a) Simul WAN</t>
  </si>
  <si>
    <t>D3 above 4x4</t>
  </si>
  <si>
    <t>Fast E LAN</t>
  </si>
  <si>
    <t>GigE LAN</t>
  </si>
  <si>
    <t>HPNA</t>
  </si>
  <si>
    <t>MoCA</t>
  </si>
  <si>
    <t>FXS</t>
  </si>
  <si>
    <t>DECT</t>
  </si>
  <si>
    <t>USB 2</t>
  </si>
  <si>
    <t>USB 3</t>
  </si>
  <si>
    <t>SATA</t>
  </si>
  <si>
    <t>BATTERY</t>
  </si>
  <si>
    <t>Bluetooth</t>
  </si>
  <si>
    <t>Z-wave</t>
  </si>
  <si>
    <t>Model Name</t>
  </si>
  <si>
    <t>Model Number</t>
  </si>
  <si>
    <t>Description</t>
  </si>
  <si>
    <t>Base Type</t>
  </si>
  <si>
    <t>VDSL2 (8, 12a, 17a, but not 30a)</t>
  </si>
  <si>
    <t>VDSL2 (all above profiles including 30a)</t>
  </si>
  <si>
    <t>DOCSIS 3.0 basic configuration (4x4)</t>
  </si>
  <si>
    <t>Gigabit Ethernet</t>
  </si>
  <si>
    <t>SFP with 1000BaseLX/SX</t>
  </si>
  <si>
    <t>SFP with GPON</t>
  </si>
  <si>
    <t>ADSL2plus</t>
  </si>
  <si>
    <t>Adders for Additional Backup WAN Interface</t>
  </si>
  <si>
    <t>Gigabit Ethernet WAN</t>
  </si>
  <si>
    <t>SFP Present (1000BaseLX/SX or GPON)</t>
  </si>
  <si>
    <t>Adders for Simultaneous Additional WAN Interface</t>
  </si>
  <si>
    <t>VDSL (profile 30a)</t>
  </si>
  <si>
    <t>DOCSIS 3.0 additional power allowance for each additional 4 downstream channels</t>
  </si>
  <si>
    <t>Adders for LAN interfaces and Additional Functionality</t>
  </si>
  <si>
    <t xml:space="preserve">1 Fast Ethernet port </t>
  </si>
  <si>
    <t xml:space="preserve">1 Gigabit Ethernet port </t>
  </si>
  <si>
    <t>MoCA 1.1/2.0</t>
  </si>
  <si>
    <t>USB 2.0 - no load connected</t>
  </si>
  <si>
    <t>USB 3.0 - no load connected</t>
  </si>
  <si>
    <t>SATA - no load connected</t>
  </si>
  <si>
    <t>Built-in back-up battery</t>
  </si>
  <si>
    <t>IAD ADSL2+</t>
  </si>
  <si>
    <t>IAD VDSL2</t>
  </si>
  <si>
    <t>IAD VDSL2 (30a)</t>
  </si>
  <si>
    <t>IAD MoCA</t>
  </si>
  <si>
    <t>IAD GigE</t>
  </si>
  <si>
    <t>IAD SFP 1000BaseLX/SX</t>
  </si>
  <si>
    <t>IAD SFP GPON</t>
  </si>
  <si>
    <t>Basic ADSL2+</t>
  </si>
  <si>
    <t>Basic VDSL2</t>
  </si>
  <si>
    <t>Basic VDSL2 (30a)</t>
  </si>
  <si>
    <t>Basic LNE</t>
  </si>
  <si>
    <t>Comments</t>
  </si>
  <si>
    <t>Descriptor</t>
  </si>
  <si>
    <t xml:space="preserve">Reporting Period: </t>
  </si>
  <si>
    <t>Total</t>
  </si>
  <si>
    <t>SNE Category:</t>
  </si>
  <si>
    <t>Primary Deployed Function</t>
  </si>
  <si>
    <t>Integrated Access Device</t>
  </si>
  <si>
    <t>Broadband Modem</t>
  </si>
  <si>
    <t>Wi-Fi IEEE 802.11n at 2.4GHz supporting 256-QAM</t>
  </si>
  <si>
    <t>802.11n 256 QAM</t>
  </si>
  <si>
    <t>Enter an integer number in each allowance to indicate the number of times the allowance can be taken</t>
  </si>
  <si>
    <t>If a device has a new feature that is not included in the list, provide a description of that new feature and the allowance taken for that feature.</t>
  </si>
  <si>
    <t>Total Purchased</t>
  </si>
  <si>
    <t>Number of Compliant Units</t>
  </si>
  <si>
    <t>% of Units Compliant</t>
  </si>
  <si>
    <t>Weighted Average Power (Watts)</t>
  </si>
  <si>
    <t>Totals Tab:</t>
  </si>
  <si>
    <t>G.fast</t>
  </si>
  <si>
    <t>Base Allowance: IAD Devices (by WAN interface) (watts)</t>
  </si>
  <si>
    <t>Base Allowance: Broadband Modems (by WAN Interface) (watts)</t>
  </si>
  <si>
    <t>Base Allowance: LNE (watts)</t>
  </si>
  <si>
    <t>LNE other than Advanced LNE</t>
  </si>
  <si>
    <t>Advanced LNE</t>
  </si>
  <si>
    <t>SFP Not Present</t>
  </si>
  <si>
    <t>G.hn</t>
  </si>
  <si>
    <t>SFP Backup WAN Not Present</t>
  </si>
  <si>
    <t>SFP Backup WAN Present</t>
  </si>
  <si>
    <t>LNE</t>
  </si>
  <si>
    <t>DOCSIS 3.1 No FDX</t>
  </si>
  <si>
    <t>IAD D3.1</t>
  </si>
  <si>
    <t>Basic D3.1</t>
  </si>
  <si>
    <t>MoCA 1.1/2.0 Single Channel</t>
  </si>
  <si>
    <t>Application Processor 5K-10K DMIPS</t>
  </si>
  <si>
    <t>VDSL2 Backup WAN</t>
  </si>
  <si>
    <t>AP 5K-10K DMIPS</t>
  </si>
  <si>
    <t>IAD D3.0</t>
  </si>
  <si>
    <t>Basic D3.0</t>
  </si>
  <si>
    <t>Allowances (Watts)</t>
  </si>
  <si>
    <t>Reported Power (Watts)</t>
  </si>
  <si>
    <t>New Feature Allowances (Watts)</t>
  </si>
  <si>
    <t>Final Power Allowance w/New Features (Watts)</t>
  </si>
  <si>
    <t>Power Allowance w/o New Features (Watts)</t>
  </si>
  <si>
    <t>Pass?</t>
  </si>
  <si>
    <t xml:space="preserve">            rows.  The cells that are not shaded can be copied, pasted, and deleted.  The sheet can be Unprotected in order to perform these functions, but please be careful to avoid impacting cells with formulas.</t>
  </si>
  <si>
    <t>Measured Power (Watts)</t>
  </si>
  <si>
    <t>10G EPON</t>
  </si>
  <si>
    <t>IAD 10G EPON</t>
  </si>
  <si>
    <t>Enter the quantity purchased of each model.</t>
  </si>
  <si>
    <t xml:space="preserve">For example, enter a 1 for MoCA, as it can only be taken once.  Enter a 4 in GigE for a device that has 4 GigE ports. </t>
  </si>
  <si>
    <t>Tier 3</t>
  </si>
  <si>
    <t>Notes</t>
  </si>
  <si>
    <t>VDSL2 (all above profiles including 35b)</t>
  </si>
  <si>
    <t>IAD VDSL2 (35b)</t>
  </si>
  <si>
    <t>2.5 GB Ethernet</t>
  </si>
  <si>
    <t>IAD 2.5 GigE</t>
  </si>
  <si>
    <t>5 GB Ethernet</t>
  </si>
  <si>
    <t>IAD 5 GigE</t>
  </si>
  <si>
    <t>10 GB Ethernet</t>
  </si>
  <si>
    <t>IAD 10 GigE</t>
  </si>
  <si>
    <t>On-board Fiber WAN (without SFP)</t>
  </si>
  <si>
    <t>IAD Fiber WAN</t>
  </si>
  <si>
    <t>10GB PON WAN (with SFP)</t>
  </si>
  <si>
    <t>IAD 10GB PON</t>
  </si>
  <si>
    <t>Either connected or not connected</t>
  </si>
  <si>
    <t>2.5 Gigabit Ethernet port connected (active link)</t>
  </si>
  <si>
    <t>2.5 GigE LAN Active</t>
  </si>
  <si>
    <t>Applies to integrated copper LAN ports</t>
  </si>
  <si>
    <t>2.5 Gigabit Ethernet port not connected</t>
  </si>
  <si>
    <t>2.5 GigE LAN</t>
  </si>
  <si>
    <t>5 Gigabit Ethernet port connected (active link)</t>
  </si>
  <si>
    <t>5 GigE LAN Active</t>
  </si>
  <si>
    <t>5 Gigabit Ethernet port not connected</t>
  </si>
  <si>
    <t>5 GigE LAN</t>
  </si>
  <si>
    <t>10 Gigabit Ethernet port connected (active link)</t>
  </si>
  <si>
    <t>10 GigE LAN Active</t>
  </si>
  <si>
    <t>10 Gigabit Ethernet port not connected</t>
  </si>
  <si>
    <t>10 GigE LAN</t>
  </si>
  <si>
    <t>Wi-Fi 2.4 GHz radio with a conducted output power of less than 200 mW per chain up to 2x2</t>
  </si>
  <si>
    <t>2.4 GHz Radio LP</t>
  </si>
  <si>
    <t>Additional allowance per RF chain above 2x2 MIMO at 2.4 GHz with a conducted output power of less than 200 mW per chain</t>
  </si>
  <si>
    <t>2.4 GHz MIMO  above 2x2 LP</t>
  </si>
  <si>
    <t>Wi-Fi 5 GHz radio up to 80 MHz channel bandwidth with a conducted output power of less than 200 mW per chain up to 2x2</t>
  </si>
  <si>
    <t>5 GHz Radio (20, 40, 80 MHz) LP</t>
  </si>
  <si>
    <t>Additional allowance per RF chain above 2x2 MIMO at 5 GHz up to 80 MHz channel bandwidth with a conducted output power of less than 200 mW per chain</t>
  </si>
  <si>
    <t>5 GHz MIMO (20, 40, 80 MHz) above 2x2 LP</t>
  </si>
  <si>
    <t>Wi-Fi 5 GHz radio at 160 MHz channel bandwidth with a conducted output power of less than 200 mW per chain up to 2x2</t>
  </si>
  <si>
    <t>5 GHz Radio (160 MHz) LP</t>
  </si>
  <si>
    <t>Additional allowance per RF chain above 2x2 MIMO at 5 GHz at 160 MHz channel bandwidth with a conducted output power of less than 200 mW per chain</t>
  </si>
  <si>
    <t>5 GHz MIMO (160 MHz) above 2x2 LP</t>
  </si>
  <si>
    <t>Wi-Fi 6 GHz radio up to 80 MHz channel bandwidth with a conducted output power of less than 200 mW per chain up to 2x2</t>
  </si>
  <si>
    <t>6 GHz Radio (20, 40, 80 MHz) LP</t>
  </si>
  <si>
    <t>Additional allowance per RF chain above 2x2 MIMO at 6 GHz up to 80 MHz channel bandwidth with a conducted output power of less than 200 mW per chain</t>
  </si>
  <si>
    <t>6 GHz MIMO (20, 40, 80 MHz) above 2x2 LP</t>
  </si>
  <si>
    <t>Wi-Fi 6 GHz radio at 160 MHz channel bandwidth with a conducted output power of less than 200 mW per chain up to 2x2</t>
  </si>
  <si>
    <t>6 GHz Radio (160 MHz) LP</t>
  </si>
  <si>
    <t>Additional allowance per RF chain above 2x2 MIMO at 6 GHz at 160 MHz channel bandwidth with a conducted output power of less than 200 mW per chain</t>
  </si>
  <si>
    <t>6 GHz MIMO (160 MHz) above 2x2 LP</t>
  </si>
  <si>
    <t>Wi-Fi 2.4 GHz radio with a conducted output power of greater than or equal to 200 mW per chain up to 2x2</t>
  </si>
  <si>
    <t>2.4 GHz Radio HP</t>
  </si>
  <si>
    <t xml:space="preserve">Additional allowance per RF chain above 2x2 MIMO at 2.4 GHz with a conducted output power of greater than or equal to 200 mW per chain </t>
  </si>
  <si>
    <t>2.4 GHz MIMO above 2x2 HP</t>
  </si>
  <si>
    <t>Wi-Fi 5 GHz radio up to 80 MHz channel bandwidth with a conducted output power of greater than or equal to 200 mW per chain up to 2x2</t>
  </si>
  <si>
    <t>5 GHz Radio (20, 40, 80 MHz) HP</t>
  </si>
  <si>
    <t xml:space="preserve">Additional allowance per RF chain above 2x2 MIMO at 5 GHz up to 80 MHz channel bandwidth with a conducted output power of greater than or equal to 200 mW per chain </t>
  </si>
  <si>
    <t>5 GHz MIMO (20, 40, 80 MHz) above 2x2 HP</t>
  </si>
  <si>
    <t>Wi-Fi 5 GHz radio at 160 MHz channel bandwidth with a conducted output power of greater than or equal to 200 mW per chain up to 2x2</t>
  </si>
  <si>
    <t>5 GHz Radio (160 MHz) HP</t>
  </si>
  <si>
    <t xml:space="preserve">Additional allowance per RF chain above 2x2 MIMO at 5 GHz at 160 MHz channel bandwidth with a conducted output power of greater than or equal to 200 mW per chain </t>
  </si>
  <si>
    <t>5 GHz MIMO (160 MHz) above 2x2 HP</t>
  </si>
  <si>
    <t>Wi-Fi 6 GHz radio up to 80 MHz channel bandwidth with a conducted output power of greater than or equal to 200 mW per chain up to 2x2</t>
  </si>
  <si>
    <t>6 GHz Radio (20, 40, 80 MHz) HP</t>
  </si>
  <si>
    <t xml:space="preserve">Additional allowance per RF chain above 2x2 MIMO at 6 GHz up to 80 MHz channel bandwidth with a conducted output power of greater than or equal to 200 mW per chain </t>
  </si>
  <si>
    <t>6 GHz MIMO (20, 40, 80 MHz) above 2x2 HP</t>
  </si>
  <si>
    <t>Wi-Fi 6 GHz radio at 160 MHz channel bandwidth with a conducted output power of greater than or equal to 200 mW per chain up to 2x2</t>
  </si>
  <si>
    <t>6 GHz Radio (160 MHz) HP</t>
  </si>
  <si>
    <t xml:space="preserve">Additional allowance per RF chain above 2x2 MIMO at 6 GHz at 160 MHz channel bandwidth with a conducted output power of greater than or equal to 200 mW per chain </t>
  </si>
  <si>
    <t>6 GHz MIMO (160 MHz) above 2x2 HP</t>
  </si>
  <si>
    <t>802.15.4 for ZigBee, Thread, etc.</t>
  </si>
  <si>
    <t>802.15.4</t>
  </si>
  <si>
    <t>Per Radio, up to 2, replaces the Zigbee allowance</t>
  </si>
  <si>
    <t>PCIe Interface Gen 1 &amp; 2 Base (includes first lane)</t>
  </si>
  <si>
    <t>PCIe Gen 1 &amp; 2 Base</t>
  </si>
  <si>
    <t>For connected PCIe interfaces only</t>
  </si>
  <si>
    <t>PCIe Gen 1 &amp; 2 Additional Lane</t>
  </si>
  <si>
    <t>PCIe Gen 1 &amp; 2 Addl Lane</t>
  </si>
  <si>
    <t>PCIe Interface Gen 3 Base (includes first lane)</t>
  </si>
  <si>
    <t>PCIe Gen 3 Base</t>
  </si>
  <si>
    <t>PCIe Gen 3 Additional Lane</t>
  </si>
  <si>
    <t>PCIe Gen 3 Addl Lane</t>
  </si>
  <si>
    <t>Application Processor &gt; 10K DMIPS (for every addl. 5K DMIPS)</t>
  </si>
  <si>
    <t>AP Addl. Over 10K DMIPS</t>
  </si>
  <si>
    <t>Speaker &lt; 10 Watts (maximum 2)</t>
  </si>
  <si>
    <t>Speaker</t>
  </si>
  <si>
    <t>Voice Control</t>
  </si>
  <si>
    <t>Basic 10G EPON</t>
  </si>
  <si>
    <t>For each radio</t>
  </si>
  <si>
    <t>For each radio.  Must be tested with a test client operating at 160 MHz channel bandwidth.</t>
  </si>
  <si>
    <t>Must be tested with a test client operating at 160 MHz channel bandwidth</t>
  </si>
  <si>
    <t>Take this allowance in addition to 802.11n if supporting 256-QAM at 2.4GHz</t>
  </si>
  <si>
    <t>MoCA Home 2.5 devices may either take MoCA Home 1.1/2.0 or propose new allowance</t>
  </si>
  <si>
    <t>For each port (up to four)</t>
  </si>
  <si>
    <t>If battery is present during test</t>
  </si>
  <si>
    <t>Allowance is per speaker (up to 2).  No speaker output in idle mode but enabled</t>
  </si>
  <si>
    <t xml:space="preserve">No active input for idle mode test, but enabled and sensing  </t>
  </si>
  <si>
    <t>Values in this table are automatically populated from the SNE Tier 3 Tab</t>
  </si>
  <si>
    <t>SNE Tier 3 Tab:</t>
  </si>
  <si>
    <t>The totals tab should be completely populated automatically, if quantities and other information are entered correctly on the SNE Tier 3 Tab</t>
  </si>
  <si>
    <t>The SNE Tier 3 sheets is PROTECTED to prevent modifying the cells with formulas.  All formula cells are locked.  This will prevent the ability to copy, and insert complete</t>
  </si>
  <si>
    <t>Manufacturer</t>
  </si>
  <si>
    <t>Service Provider Name:</t>
  </si>
  <si>
    <t>Number of residential broadband subscribers served:</t>
  </si>
  <si>
    <t xml:space="preserve">         as of (indicate date the reported number was recorded):</t>
  </si>
  <si>
    <t>CONFIDENTIAL, RESTRICTED BY NDA</t>
  </si>
  <si>
    <t>CEEVA Report Tier 3 Models</t>
  </si>
  <si>
    <t>Quantity Received</t>
  </si>
  <si>
    <t>Instructions for Completing the CEEVA SNE VA Reporting Template</t>
  </si>
  <si>
    <t>(enter URL for company energy information to be included in report here)</t>
  </si>
  <si>
    <t>CEEVA SNE ANNUAL REPORT for 2026 Reporting Period</t>
  </si>
  <si>
    <t>Link to SNE Energy Information:</t>
  </si>
  <si>
    <t>CEEVA SNE Allowances - Tier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</si>
</sst>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
  </numFmts>
  <fonts count="13" x14ac:knownFonts="1">
    <font>
      <sz val="12"/>
      <color theme="1"/>
      <name val="Calibri"/>
      <family val="2"/>
      <scheme val="minor"/>
    </font>
    <font>
      <sz val="12"/>
      <color theme="1"/>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b/>
      <sz val="11"/>
      <color theme="0"/>
      <name val="Calibri"/>
      <family val="2"/>
      <scheme val="minor"/>
    </font>
    <font>
      <sz val="12"/>
      <name val="Calibri"/>
      <family val="2"/>
      <scheme val="minor"/>
    </font>
    <font>
      <b/>
      <sz val="14"/>
      <color theme="1"/>
      <name val="Calibri"/>
      <family val="2"/>
      <scheme val="minor"/>
    </font>
    <font>
      <u/>
      <sz val="12"/>
      <color theme="10"/>
      <name val="Calibri"/>
      <family val="2"/>
      <scheme val="minor"/>
    </font>
    <font>
      <u/>
      <sz val="12"/>
      <color theme="11"/>
      <name val="Calibri"/>
      <family val="2"/>
      <scheme val="minor"/>
    </font>
    <font>
      <b/>
      <sz val="12"/>
      <color rgb="FF000000"/>
      <name val="Calibri"/>
      <family val="2"/>
      <scheme val="minor"/>
    </font>
    <font>
      <b/>
      <sz val="20"/>
      <color theme="1"/>
      <name val="Calibri"/>
      <family val="2"/>
      <scheme val="minor"/>
    </font>
    <font>
      <sz val="20"/>
      <color theme="1"/>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7" tint="0.79998168889431442"/>
        <bgColor indexed="64"/>
      </patternFill>
    </fill>
    <fill>
      <patternFill patternType="solid">
        <fgColor theme="8" tint="0.79998168889431442"/>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right/>
      <top/>
      <bottom style="thin">
        <color auto="1"/>
      </bottom>
      <diagonal/>
    </border>
    <border>
      <left style="thin">
        <color auto="1"/>
      </left>
      <right/>
      <top/>
      <bottom/>
      <diagonal/>
    </border>
    <border>
      <left style="thin">
        <color auto="1"/>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right style="thin">
        <color auto="1"/>
      </right>
      <top/>
      <bottom/>
      <diagonal/>
    </border>
    <border>
      <left/>
      <right style="thin">
        <color auto="1"/>
      </right>
      <top style="thin">
        <color auto="1"/>
      </top>
      <bottom style="thin">
        <color auto="1"/>
      </bottom>
      <diagonal/>
    </border>
  </borders>
  <cellStyleXfs count="7">
    <xf numFmtId="0" fontId="0" fillId="0" borderId="0"/>
    <xf numFmtId="0" fontId="4" fillId="0" borderId="0"/>
    <xf numFmtId="9" fontId="1"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77">
    <xf numFmtId="0" fontId="0" fillId="0" borderId="0" xfId="0"/>
    <xf numFmtId="0" fontId="6" fillId="0" borderId="3" xfId="0" applyFont="1" applyBorder="1" applyAlignment="1">
      <alignment vertical="top" wrapText="1"/>
    </xf>
    <xf numFmtId="0" fontId="6" fillId="0" borderId="3" xfId="0" applyFont="1" applyBorder="1" applyAlignment="1">
      <alignment vertical="top"/>
    </xf>
    <xf numFmtId="0" fontId="6" fillId="0" borderId="3" xfId="0" applyFont="1" applyBorder="1"/>
    <xf numFmtId="0" fontId="6" fillId="0" borderId="3" xfId="0" applyFont="1" applyBorder="1" applyAlignment="1">
      <alignment wrapText="1"/>
    </xf>
    <xf numFmtId="0" fontId="2" fillId="0" borderId="0" xfId="0" applyFont="1" applyAlignment="1">
      <alignment horizontal="center" vertical="center" wrapText="1"/>
    </xf>
    <xf numFmtId="0" fontId="7" fillId="0" borderId="3" xfId="0" applyFont="1" applyBorder="1" applyAlignment="1">
      <alignment horizontal="center"/>
    </xf>
    <xf numFmtId="0" fontId="0" fillId="0" borderId="0" xfId="0" applyAlignment="1">
      <alignment wrapText="1"/>
    </xf>
    <xf numFmtId="0" fontId="2" fillId="0" borderId="4" xfId="0" applyFont="1" applyBorder="1" applyAlignment="1">
      <alignment horizontal="center" vertical="center" wrapText="1"/>
    </xf>
    <xf numFmtId="0" fontId="2" fillId="0" borderId="0" xfId="0" applyFont="1" applyProtection="1">
      <protection locked="0"/>
    </xf>
    <xf numFmtId="0" fontId="0" fillId="0" borderId="0" xfId="0" applyProtection="1">
      <protection locked="0"/>
    </xf>
    <xf numFmtId="3" fontId="0" fillId="0" borderId="0" xfId="0" applyNumberFormat="1" applyProtection="1">
      <protection locked="0"/>
    </xf>
    <xf numFmtId="0" fontId="2" fillId="0" borderId="0" xfId="0" applyFont="1"/>
    <xf numFmtId="165" fontId="0" fillId="0" borderId="0" xfId="0" applyNumberFormat="1" applyProtection="1">
      <protection locked="0"/>
    </xf>
    <xf numFmtId="0" fontId="2" fillId="0" borderId="5" xfId="0" applyFont="1" applyBorder="1"/>
    <xf numFmtId="0" fontId="2" fillId="0" borderId="3" xfId="0" applyFont="1" applyBorder="1" applyProtection="1">
      <protection locked="0"/>
    </xf>
    <xf numFmtId="0" fontId="2" fillId="0" borderId="3" xfId="0" applyFont="1" applyBorder="1" applyAlignment="1" applyProtection="1">
      <alignment horizontal="center" wrapText="1"/>
      <protection locked="0"/>
    </xf>
    <xf numFmtId="0" fontId="0" fillId="0" borderId="3" xfId="0" applyBorder="1" applyAlignment="1">
      <alignment horizontal="left" vertical="center"/>
    </xf>
    <xf numFmtId="3" fontId="0" fillId="0" borderId="3" xfId="0" applyNumberFormat="1" applyBorder="1"/>
    <xf numFmtId="9" fontId="0" fillId="0" borderId="3" xfId="2" applyFont="1" applyBorder="1" applyProtection="1"/>
    <xf numFmtId="0" fontId="2" fillId="0" borderId="6" xfId="0" applyFont="1" applyBorder="1" applyProtection="1">
      <protection locked="0"/>
    </xf>
    <xf numFmtId="0" fontId="6" fillId="0" borderId="0" xfId="0" applyFont="1"/>
    <xf numFmtId="0" fontId="2" fillId="0" borderId="3" xfId="0" applyFont="1" applyBorder="1" applyAlignment="1" applyProtection="1">
      <alignment horizontal="center" vertical="center" wrapText="1"/>
      <protection locked="0"/>
    </xf>
    <xf numFmtId="0" fontId="4" fillId="0" borderId="0" xfId="1"/>
    <xf numFmtId="0" fontId="0" fillId="0" borderId="0" xfId="0" applyAlignment="1" applyProtection="1">
      <alignment wrapText="1"/>
      <protection locked="0"/>
    </xf>
    <xf numFmtId="2" fontId="0" fillId="0" borderId="0" xfId="0" applyNumberFormat="1"/>
    <xf numFmtId="49" fontId="6" fillId="0" borderId="3" xfId="0" applyNumberFormat="1" applyFont="1" applyBorder="1"/>
    <xf numFmtId="49" fontId="6" fillId="0" borderId="3" xfId="0" applyNumberFormat="1" applyFont="1" applyBorder="1" applyAlignment="1">
      <alignment vertical="top" wrapText="1"/>
    </xf>
    <xf numFmtId="49" fontId="6" fillId="0" borderId="3" xfId="0" applyNumberFormat="1" applyFont="1" applyBorder="1" applyAlignment="1">
      <alignment vertical="top"/>
    </xf>
    <xf numFmtId="49" fontId="0" fillId="0" borderId="3" xfId="0" applyNumberFormat="1" applyBorder="1"/>
    <xf numFmtId="49" fontId="2" fillId="0" borderId="4" xfId="0" applyNumberFormat="1" applyFont="1" applyBorder="1" applyAlignment="1">
      <alignment horizontal="center" vertical="center" wrapText="1"/>
    </xf>
    <xf numFmtId="2" fontId="0" fillId="0" borderId="0" xfId="0" applyNumberFormat="1" applyProtection="1">
      <protection locked="0"/>
    </xf>
    <xf numFmtId="0" fontId="0" fillId="0" borderId="0" xfId="0" applyAlignment="1">
      <alignment horizontal="center" vertical="center"/>
    </xf>
    <xf numFmtId="3" fontId="2" fillId="0" borderId="3" xfId="0" applyNumberFormat="1" applyFont="1" applyBorder="1"/>
    <xf numFmtId="2" fontId="0" fillId="0" borderId="3" xfId="0" applyNumberFormat="1" applyBorder="1"/>
    <xf numFmtId="9" fontId="2" fillId="0" borderId="3" xfId="2" applyFont="1" applyBorder="1" applyProtection="1"/>
    <xf numFmtId="49" fontId="0" fillId="0" borderId="0" xfId="0" applyNumberFormat="1" applyProtection="1">
      <protection locked="0"/>
    </xf>
    <xf numFmtId="49" fontId="0" fillId="0" borderId="0" xfId="0" applyNumberFormat="1" applyAlignment="1" applyProtection="1">
      <alignment wrapText="1"/>
      <protection locked="0"/>
    </xf>
    <xf numFmtId="0" fontId="2" fillId="0" borderId="3" xfId="0" applyFont="1" applyBorder="1"/>
    <xf numFmtId="1" fontId="0" fillId="0" borderId="3" xfId="0" applyNumberFormat="1" applyBorder="1"/>
    <xf numFmtId="0" fontId="7" fillId="3" borderId="1" xfId="0" applyFont="1" applyFill="1" applyBorder="1" applyAlignment="1">
      <alignment horizontal="center"/>
    </xf>
    <xf numFmtId="0" fontId="0" fillId="0" borderId="3" xfId="0" applyBorder="1"/>
    <xf numFmtId="164" fontId="0" fillId="3" borderId="1" xfId="0" applyNumberFormat="1" applyFill="1" applyBorder="1"/>
    <xf numFmtId="0" fontId="6" fillId="0" borderId="1" xfId="0" applyFont="1" applyBorder="1"/>
    <xf numFmtId="0" fontId="6" fillId="0" borderId="1" xfId="0" applyFont="1" applyBorder="1" applyAlignment="1">
      <alignment vertical="top" wrapText="1"/>
    </xf>
    <xf numFmtId="164" fontId="0" fillId="3" borderId="2" xfId="0" applyNumberFormat="1" applyFill="1" applyBorder="1"/>
    <xf numFmtId="0" fontId="6" fillId="0" borderId="1" xfId="0" applyFont="1" applyBorder="1" applyAlignment="1">
      <alignment vertical="top"/>
    </xf>
    <xf numFmtId="0" fontId="6" fillId="0" borderId="1" xfId="0" applyFont="1" applyBorder="1" applyAlignment="1">
      <alignment wrapText="1"/>
    </xf>
    <xf numFmtId="0" fontId="0" fillId="0" borderId="3" xfId="0" applyBorder="1" applyAlignment="1">
      <alignment wrapText="1"/>
    </xf>
    <xf numFmtId="2" fontId="0" fillId="3" borderId="2" xfId="0" applyNumberFormat="1" applyFill="1" applyBorder="1"/>
    <xf numFmtId="0" fontId="2" fillId="0" borderId="0" xfId="0" applyFont="1" applyAlignment="1" applyProtection="1">
      <alignment horizontal="right"/>
      <protection locked="0"/>
    </xf>
    <xf numFmtId="0" fontId="0" fillId="0" borderId="0" xfId="0" applyAlignment="1">
      <alignment horizontal="right"/>
    </xf>
    <xf numFmtId="1" fontId="0" fillId="0" borderId="0" xfId="0" applyNumberFormat="1" applyAlignment="1" applyProtection="1">
      <alignment horizontal="center" vertical="center" wrapText="1"/>
      <protection locked="0"/>
    </xf>
    <xf numFmtId="1" fontId="0" fillId="0" borderId="0" xfId="0" applyNumberFormat="1" applyProtection="1">
      <protection locked="0"/>
    </xf>
    <xf numFmtId="0" fontId="10" fillId="0" borderId="0" xfId="0" applyFont="1" applyProtection="1">
      <protection locked="0"/>
    </xf>
    <xf numFmtId="0" fontId="2" fillId="0" borderId="5" xfId="0" applyFont="1" applyBorder="1" applyProtection="1">
      <protection locked="0"/>
    </xf>
    <xf numFmtId="0" fontId="0" fillId="4" borderId="0" xfId="0" applyFill="1"/>
    <xf numFmtId="0" fontId="0" fillId="4" borderId="0" xfId="0" applyFill="1" applyAlignment="1">
      <alignment horizontal="center" vertical="center"/>
    </xf>
    <xf numFmtId="0" fontId="0" fillId="4" borderId="10" xfId="0" applyFill="1" applyBorder="1" applyAlignment="1">
      <alignment wrapText="1"/>
    </xf>
    <xf numFmtId="2" fontId="0" fillId="4" borderId="0" xfId="0" applyNumberFormat="1" applyFill="1" applyAlignment="1">
      <alignment horizontal="center"/>
    </xf>
    <xf numFmtId="0" fontId="0" fillId="4" borderId="8" xfId="0" applyFill="1" applyBorder="1" applyAlignment="1">
      <alignment horizontal="center" vertical="center"/>
    </xf>
    <xf numFmtId="0" fontId="0" fillId="4" borderId="9" xfId="0" applyFill="1" applyBorder="1" applyAlignment="1">
      <alignment wrapText="1"/>
    </xf>
    <xf numFmtId="2" fontId="0" fillId="4" borderId="7" xfId="0" applyNumberFormat="1" applyFill="1" applyBorder="1"/>
    <xf numFmtId="2" fontId="0" fillId="4" borderId="3" xfId="0" applyNumberFormat="1" applyFill="1" applyBorder="1" applyAlignment="1">
      <alignment horizontal="center" vertical="center"/>
    </xf>
    <xf numFmtId="0" fontId="2" fillId="0" borderId="0" xfId="0" applyFont="1" applyAlignment="1" applyProtection="1">
      <alignment horizontal="right"/>
      <protection locked="0"/>
    </xf>
    <xf numFmtId="0" fontId="0" fillId="0" borderId="0" xfId="0" applyAlignment="1">
      <alignment horizontal="right"/>
    </xf>
    <xf numFmtId="0" fontId="11" fillId="4" borderId="0" xfId="0" applyFont="1" applyFill="1" applyAlignment="1">
      <alignment horizontal="left" wrapText="1"/>
    </xf>
    <xf numFmtId="0" fontId="12" fillId="4" borderId="0" xfId="0" applyFont="1" applyFill="1" applyAlignment="1">
      <alignment horizontal="left"/>
    </xf>
    <xf numFmtId="0" fontId="12" fillId="4" borderId="8" xfId="0" applyFont="1" applyFill="1" applyBorder="1" applyAlignment="1">
      <alignment horizontal="left"/>
    </xf>
    <xf numFmtId="49" fontId="5" fillId="2" borderId="1" xfId="1" applyNumberFormat="1" applyFont="1" applyFill="1" applyBorder="1"/>
    <xf numFmtId="49" fontId="3" fillId="0" borderId="2" xfId="0" applyNumberFormat="1" applyFont="1" applyBorder="1"/>
    <xf numFmtId="0" fontId="0" fillId="0" borderId="2" xfId="0" applyBorder="1"/>
    <xf numFmtId="0" fontId="0" fillId="0" borderId="11" xfId="0" applyBorder="1"/>
    <xf numFmtId="0" fontId="7" fillId="3" borderId="1" xfId="0" applyFont="1" applyFill="1"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3" fillId="0" borderId="2" xfId="0" applyFont="1" applyBorder="1"/>
  </cellXfs>
  <cellStyles count="7">
    <cellStyle name="Followed Hyperlink" xfId="4" builtinId="9" hidden="1"/>
    <cellStyle name="Followed Hyperlink" xfId="6" builtinId="9" hidden="1"/>
    <cellStyle name="Hyperlink" xfId="3" builtinId="8" hidden="1"/>
    <cellStyle name="Hyperlink" xfId="5" builtinId="8" hidden="1"/>
    <cellStyle name="Normal" xfId="0" builtinId="0"/>
    <cellStyle name="Normal 2" xfId="1" xr:uid="{00000000-0005-0000-0000-000005000000}"/>
    <cellStyle name="Percent" xfId="2" builtinId="5"/>
  </cellStyles>
  <dxfs count="3">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9" defaultPivotStyle="PivotStyleMedium4"/>
  <colors>
    <mruColors>
      <color rgb="FFF5F1FF"/>
      <color rgb="FFE5FAFF"/>
      <color rgb="FFD8FFCC"/>
      <color rgb="FFD6FFCB"/>
      <color rgb="FFF8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zoomScaleNormal="100" workbookViewId="0">
      <selection activeCell="E4" sqref="E4"/>
    </sheetView>
  </sheetViews>
  <sheetFormatPr baseColWidth="10" defaultColWidth="11" defaultRowHeight="16" x14ac:dyDescent="0.2"/>
  <cols>
    <col min="1" max="1" width="32.6640625" customWidth="1"/>
  </cols>
  <sheetData>
    <row r="1" spans="1:6" x14ac:dyDescent="0.2">
      <c r="A1" s="54" t="s">
        <v>209</v>
      </c>
      <c r="B1" s="10"/>
      <c r="C1" s="10"/>
      <c r="D1" s="10"/>
      <c r="E1" s="10"/>
    </row>
    <row r="2" spans="1:6" x14ac:dyDescent="0.2">
      <c r="A2" s="54" t="s">
        <v>204</v>
      </c>
      <c r="B2" s="10"/>
      <c r="C2" s="10"/>
      <c r="D2" s="10"/>
      <c r="E2" s="10"/>
    </row>
    <row r="3" spans="1:6" x14ac:dyDescent="0.2">
      <c r="A3" s="10"/>
      <c r="B3" s="10"/>
      <c r="C3" s="10"/>
      <c r="D3" s="10"/>
      <c r="E3" s="10"/>
    </row>
    <row r="4" spans="1:6" x14ac:dyDescent="0.2">
      <c r="A4" s="64" t="s">
        <v>201</v>
      </c>
      <c r="B4" s="65"/>
      <c r="C4" s="65"/>
      <c r="D4" s="65"/>
      <c r="E4" s="10"/>
    </row>
    <row r="5" spans="1:6" x14ac:dyDescent="0.2">
      <c r="A5" s="50"/>
      <c r="B5" s="51"/>
      <c r="C5" s="51"/>
      <c r="D5" s="51"/>
      <c r="E5" s="10"/>
    </row>
    <row r="6" spans="1:6" x14ac:dyDescent="0.2">
      <c r="A6" s="64" t="s">
        <v>54</v>
      </c>
      <c r="B6" s="65"/>
      <c r="C6" s="65"/>
      <c r="D6" s="65"/>
      <c r="E6" s="10">
        <v>2026</v>
      </c>
    </row>
    <row r="7" spans="1:6" x14ac:dyDescent="0.2">
      <c r="A7" s="9"/>
      <c r="B7" s="10"/>
      <c r="C7" s="10"/>
      <c r="D7" s="10"/>
      <c r="E7" s="10"/>
    </row>
    <row r="8" spans="1:6" x14ac:dyDescent="0.2">
      <c r="A8" s="64" t="s">
        <v>202</v>
      </c>
      <c r="B8" s="65"/>
      <c r="C8" s="65"/>
      <c r="D8" s="65"/>
      <c r="E8" s="11"/>
      <c r="F8" s="12"/>
    </row>
    <row r="9" spans="1:6" x14ac:dyDescent="0.2">
      <c r="A9" s="64" t="s">
        <v>203</v>
      </c>
      <c r="B9" s="65"/>
      <c r="C9" s="65"/>
      <c r="D9" s="65"/>
      <c r="E9" s="13"/>
    </row>
    <row r="10" spans="1:6" x14ac:dyDescent="0.2">
      <c r="A10" s="9"/>
      <c r="B10" s="12"/>
      <c r="C10" s="12"/>
      <c r="D10" s="10"/>
      <c r="E10" s="10"/>
    </row>
    <row r="11" spans="1:6" x14ac:dyDescent="0.2">
      <c r="A11" s="64" t="s">
        <v>210</v>
      </c>
      <c r="B11" s="65"/>
      <c r="C11" s="65"/>
      <c r="D11" s="65"/>
      <c r="E11" s="10" t="s">
        <v>208</v>
      </c>
    </row>
    <row r="12" spans="1:6" x14ac:dyDescent="0.2">
      <c r="A12" s="50"/>
      <c r="B12" s="51"/>
      <c r="C12" s="51"/>
      <c r="D12" s="51"/>
      <c r="E12" s="10"/>
    </row>
    <row r="13" spans="1:6" x14ac:dyDescent="0.2">
      <c r="A13" s="55" t="s">
        <v>196</v>
      </c>
      <c r="B13" s="14"/>
      <c r="C13" s="14"/>
      <c r="D13" s="10"/>
      <c r="E13" s="10"/>
    </row>
    <row r="14" spans="1:6" ht="68" x14ac:dyDescent="0.2">
      <c r="A14" s="15" t="s">
        <v>56</v>
      </c>
      <c r="B14" s="22" t="s">
        <v>64</v>
      </c>
      <c r="C14" s="16" t="s">
        <v>65</v>
      </c>
      <c r="D14" s="16" t="s">
        <v>66</v>
      </c>
      <c r="E14" s="16" t="s">
        <v>67</v>
      </c>
    </row>
    <row r="15" spans="1:6" x14ac:dyDescent="0.2">
      <c r="A15" s="17" t="s">
        <v>59</v>
      </c>
      <c r="B15" s="18">
        <f>SUMIF('SNE Tier 3'!F4:F100,"Modem",'SNE Tier 3'!A4:A100)</f>
        <v>0</v>
      </c>
      <c r="C15" s="18">
        <f>SUMIFS('SNE Tier 3'!A4:A100,'SNE Tier 3'!F4:F100,"Modem",'SNE Tier 3'!BQ4:BQ100,"Yes")</f>
        <v>0</v>
      </c>
      <c r="D15" s="19" t="str">
        <f>IF(B15=0,"",C15/B15)</f>
        <v/>
      </c>
      <c r="E15" s="34" t="str" cm="1">
        <f t="array" ref="E15">IF(B15=0,"",SUMPRODUCT('SNE Tier 3'!BM4:BM100,('SNE Tier 3'!A4:A100)*('SNE Tier 3'!F4:F100="Modem"))/Totals!B15)</f>
        <v/>
      </c>
    </row>
    <row r="16" spans="1:6" x14ac:dyDescent="0.2">
      <c r="A16" s="17" t="s">
        <v>58</v>
      </c>
      <c r="B16" s="18">
        <f>SUMIF('SNE Tier 3'!F4:F100,"IAD",'SNE Tier 3'!A4:A100)</f>
        <v>0</v>
      </c>
      <c r="C16" s="18">
        <f>SUMIFS('SNE Tier 3'!A4:A100,'SNE Tier 3'!F4:F100,"IAD",'SNE Tier 3'!BQ4:BQ100,"Yes")</f>
        <v>0</v>
      </c>
      <c r="D16" s="19" t="str">
        <f t="shared" ref="D16:D17" si="0">IF(B16=0,"",C16/B16)</f>
        <v/>
      </c>
      <c r="E16" s="34" t="str" cm="1">
        <f t="array" ref="E16">IF(B16=0,"",SUMPRODUCT('SNE Tier 3'!BM4:BM100,('SNE Tier 3'!A4:A100)*('SNE Tier 3'!F4:F100="IAD"))/Totals!B16)</f>
        <v/>
      </c>
    </row>
    <row r="17" spans="1:8" x14ac:dyDescent="0.2">
      <c r="A17" s="17" t="s">
        <v>79</v>
      </c>
      <c r="B17" s="18">
        <f>SUMIF('SNE Tier 3'!F4:F100,"LNE",'SNE Tier 3'!A4:A100)</f>
        <v>0</v>
      </c>
      <c r="C17" s="18">
        <f>SUMIFS('SNE Tier 3'!A4:A100,'SNE Tier 3'!F4:F100,"LNE",'SNE Tier 3'!BQ4:BQ100,"Yes")</f>
        <v>0</v>
      </c>
      <c r="D17" s="19" t="str">
        <f t="shared" si="0"/>
        <v/>
      </c>
      <c r="E17" s="34" t="str" cm="1">
        <f t="array" ref="E17">IF(B17=0,"",SUMPRODUCT('SNE Tier 3'!BM4:BM100,('SNE Tier 3'!A4:A100)*('SNE Tier 3'!F4:F100="LNE"))/Totals!B17)</f>
        <v/>
      </c>
    </row>
    <row r="18" spans="1:8" x14ac:dyDescent="0.2">
      <c r="A18" s="38" t="s">
        <v>55</v>
      </c>
      <c r="B18" s="33">
        <f>SUM(B15:B17)</f>
        <v>0</v>
      </c>
      <c r="C18" s="33">
        <f>SUM(C15:C17)</f>
        <v>0</v>
      </c>
      <c r="D18" s="35">
        <f>IF(B18=0,0,C18/B18)</f>
        <v>0</v>
      </c>
      <c r="E18" s="39"/>
    </row>
    <row r="19" spans="1:8" x14ac:dyDescent="0.2">
      <c r="A19" s="20"/>
      <c r="B19" s="9"/>
      <c r="C19" s="9"/>
      <c r="D19" s="9"/>
      <c r="E19" s="10"/>
    </row>
    <row r="20" spans="1:8" x14ac:dyDescent="0.2">
      <c r="A20" s="20"/>
      <c r="B20" s="9"/>
      <c r="C20" s="9"/>
      <c r="D20" s="9"/>
      <c r="E20" s="10"/>
    </row>
    <row r="21" spans="1:8" x14ac:dyDescent="0.2">
      <c r="A21" s="20"/>
      <c r="B21" s="9"/>
      <c r="C21" s="9"/>
      <c r="D21" s="10"/>
      <c r="E21" s="10"/>
    </row>
    <row r="22" spans="1:8" x14ac:dyDescent="0.2">
      <c r="A22" s="10"/>
      <c r="B22" s="10"/>
      <c r="C22" s="10"/>
      <c r="D22" s="10"/>
      <c r="E22" s="10"/>
    </row>
    <row r="23" spans="1:8" x14ac:dyDescent="0.2">
      <c r="A23" s="10"/>
      <c r="B23" s="10"/>
      <c r="C23" s="10"/>
      <c r="D23" s="10"/>
      <c r="E23" s="10"/>
      <c r="F23" s="10"/>
      <c r="G23" s="10"/>
      <c r="H23" s="10"/>
    </row>
    <row r="24" spans="1:8" x14ac:dyDescent="0.2">
      <c r="A24" s="10"/>
      <c r="B24" s="10"/>
      <c r="C24" s="10"/>
      <c r="D24" s="10"/>
      <c r="E24" s="10"/>
      <c r="F24" s="10"/>
      <c r="G24" s="10"/>
      <c r="H24" s="10"/>
    </row>
    <row r="25" spans="1:8" x14ac:dyDescent="0.2">
      <c r="A25" s="10"/>
      <c r="B25" s="10"/>
      <c r="C25" s="10"/>
      <c r="D25" s="10"/>
      <c r="E25" s="10"/>
      <c r="F25" s="10"/>
      <c r="G25" s="10"/>
      <c r="H25" s="10"/>
    </row>
    <row r="26" spans="1:8" x14ac:dyDescent="0.2">
      <c r="A26" s="10"/>
      <c r="B26" s="10"/>
      <c r="C26" s="10"/>
      <c r="D26" s="10"/>
      <c r="E26" s="10"/>
      <c r="F26" s="10"/>
      <c r="G26" s="10"/>
      <c r="H26" s="10"/>
    </row>
    <row r="27" spans="1:8" x14ac:dyDescent="0.2">
      <c r="A27" s="10"/>
      <c r="B27" s="10"/>
      <c r="C27" s="10"/>
      <c r="D27" s="10"/>
      <c r="E27" s="10"/>
      <c r="F27" s="10"/>
      <c r="G27" s="10"/>
      <c r="H27" s="10"/>
    </row>
    <row r="28" spans="1:8" x14ac:dyDescent="0.2">
      <c r="A28" s="10"/>
      <c r="B28" s="10"/>
      <c r="C28" s="10"/>
      <c r="D28" s="10"/>
      <c r="E28" s="10"/>
      <c r="F28" s="10"/>
      <c r="G28" s="10"/>
      <c r="H28" s="10"/>
    </row>
    <row r="29" spans="1:8" x14ac:dyDescent="0.2">
      <c r="A29" s="10"/>
      <c r="B29" s="10"/>
      <c r="C29" s="10"/>
      <c r="D29" s="10"/>
      <c r="E29" s="10"/>
      <c r="F29" s="10"/>
      <c r="G29" s="10"/>
      <c r="H29" s="10"/>
    </row>
    <row r="30" spans="1:8" x14ac:dyDescent="0.2">
      <c r="A30" s="10"/>
      <c r="B30" s="10"/>
      <c r="C30" s="10"/>
      <c r="D30" s="10"/>
      <c r="E30" s="10"/>
      <c r="F30" s="10"/>
      <c r="G30" s="10"/>
      <c r="H30" s="10"/>
    </row>
    <row r="31" spans="1:8" x14ac:dyDescent="0.2">
      <c r="A31" s="10"/>
      <c r="B31" s="10"/>
      <c r="C31" s="10"/>
      <c r="D31" s="10"/>
      <c r="E31" s="10"/>
      <c r="F31" s="10"/>
      <c r="G31" s="10"/>
      <c r="H31" s="10"/>
    </row>
    <row r="32" spans="1:8" x14ac:dyDescent="0.2">
      <c r="A32" s="10"/>
      <c r="B32" s="10"/>
      <c r="C32" s="10"/>
      <c r="D32" s="10"/>
      <c r="E32" s="10"/>
      <c r="F32" s="10"/>
      <c r="G32" s="10"/>
      <c r="H32" s="10"/>
    </row>
    <row r="33" spans="1:8" x14ac:dyDescent="0.2">
      <c r="A33" s="10"/>
      <c r="B33" s="10"/>
      <c r="C33" s="10"/>
      <c r="D33" s="10"/>
      <c r="E33" s="10"/>
      <c r="F33" s="10"/>
      <c r="G33" s="10"/>
      <c r="H33" s="10"/>
    </row>
    <row r="34" spans="1:8" x14ac:dyDescent="0.2">
      <c r="A34" s="10"/>
      <c r="B34" s="10"/>
      <c r="C34" s="10"/>
      <c r="D34" s="10"/>
      <c r="E34" s="10"/>
      <c r="F34" s="10"/>
      <c r="G34" s="10"/>
      <c r="H34" s="10"/>
    </row>
    <row r="35" spans="1:8" x14ac:dyDescent="0.2">
      <c r="A35" s="10"/>
      <c r="B35" s="10"/>
      <c r="C35" s="10"/>
      <c r="D35" s="10"/>
      <c r="E35" s="10"/>
      <c r="F35" s="10"/>
      <c r="G35" s="10"/>
      <c r="H35" s="10"/>
    </row>
    <row r="36" spans="1:8" x14ac:dyDescent="0.2">
      <c r="A36" s="10"/>
      <c r="B36" s="10"/>
      <c r="C36" s="10"/>
      <c r="D36" s="10"/>
      <c r="E36" s="10"/>
      <c r="F36" s="10"/>
      <c r="G36" s="10"/>
      <c r="H36" s="10"/>
    </row>
    <row r="37" spans="1:8" x14ac:dyDescent="0.2">
      <c r="A37" s="10"/>
      <c r="B37" s="10"/>
      <c r="C37" s="10"/>
      <c r="D37" s="10"/>
      <c r="E37" s="10"/>
      <c r="F37" s="10"/>
      <c r="G37" s="10"/>
      <c r="H37" s="10"/>
    </row>
    <row r="38" spans="1:8" x14ac:dyDescent="0.2">
      <c r="A38" s="10"/>
      <c r="B38" s="10"/>
      <c r="C38" s="10"/>
      <c r="D38" s="10"/>
      <c r="E38" s="10"/>
      <c r="F38" s="10"/>
      <c r="G38" s="10"/>
      <c r="H38" s="10"/>
    </row>
    <row r="39" spans="1:8" x14ac:dyDescent="0.2">
      <c r="A39" s="10"/>
      <c r="B39" s="10"/>
      <c r="C39" s="10"/>
      <c r="D39" s="10"/>
      <c r="E39" s="10"/>
      <c r="F39" s="10"/>
      <c r="G39" s="10"/>
      <c r="H39" s="10"/>
    </row>
    <row r="40" spans="1:8" x14ac:dyDescent="0.2">
      <c r="A40" s="10"/>
      <c r="B40" s="10"/>
      <c r="C40" s="10"/>
      <c r="D40" s="10"/>
      <c r="E40" s="10"/>
      <c r="F40" s="10"/>
      <c r="G40" s="10"/>
      <c r="H40" s="10"/>
    </row>
    <row r="41" spans="1:8" x14ac:dyDescent="0.2">
      <c r="A41" s="10"/>
      <c r="B41" s="10"/>
      <c r="C41" s="10"/>
      <c r="D41" s="10"/>
      <c r="E41" s="10"/>
      <c r="F41" s="10"/>
      <c r="G41" s="10"/>
      <c r="H41" s="10"/>
    </row>
    <row r="42" spans="1:8" x14ac:dyDescent="0.2">
      <c r="A42" s="10"/>
      <c r="B42" s="10"/>
      <c r="C42" s="10"/>
      <c r="D42" s="10"/>
      <c r="E42" s="10"/>
      <c r="F42" s="10"/>
      <c r="G42" s="10"/>
      <c r="H42" s="10"/>
    </row>
    <row r="43" spans="1:8" x14ac:dyDescent="0.2">
      <c r="A43" s="10"/>
      <c r="B43" s="10"/>
      <c r="C43" s="10"/>
      <c r="D43" s="10"/>
      <c r="E43" s="10"/>
      <c r="F43" s="10"/>
      <c r="G43" s="10"/>
      <c r="H43" s="10"/>
    </row>
    <row r="44" spans="1:8" x14ac:dyDescent="0.2">
      <c r="A44" s="10"/>
      <c r="B44" s="10"/>
      <c r="C44" s="10"/>
      <c r="D44" s="10"/>
      <c r="E44" s="10"/>
      <c r="F44" s="10"/>
      <c r="G44" s="10"/>
      <c r="H44" s="10"/>
    </row>
    <row r="45" spans="1:8" x14ac:dyDescent="0.2">
      <c r="A45" s="10"/>
      <c r="B45" s="10"/>
      <c r="C45" s="10"/>
      <c r="D45" s="10"/>
      <c r="E45" s="10"/>
      <c r="F45" s="10"/>
      <c r="G45" s="10"/>
      <c r="H45" s="10"/>
    </row>
    <row r="46" spans="1:8" x14ac:dyDescent="0.2">
      <c r="A46" s="10"/>
      <c r="B46" s="10"/>
      <c r="C46" s="10"/>
      <c r="D46" s="10"/>
      <c r="E46" s="10"/>
      <c r="F46" s="10"/>
      <c r="G46" s="10"/>
      <c r="H46" s="10"/>
    </row>
    <row r="47" spans="1:8" x14ac:dyDescent="0.2">
      <c r="A47" s="10"/>
      <c r="B47" s="10"/>
      <c r="C47" s="10"/>
      <c r="D47" s="10"/>
      <c r="E47" s="10"/>
      <c r="F47" s="10"/>
      <c r="G47" s="10"/>
      <c r="H47" s="10"/>
    </row>
    <row r="48" spans="1:8" x14ac:dyDescent="0.2">
      <c r="A48" s="10"/>
      <c r="B48" s="10"/>
      <c r="C48" s="10"/>
      <c r="D48" s="10"/>
      <c r="E48" s="10"/>
      <c r="F48" s="10"/>
      <c r="G48" s="10"/>
      <c r="H48" s="10"/>
    </row>
    <row r="49" spans="1:8" x14ac:dyDescent="0.2">
      <c r="A49" s="10"/>
      <c r="B49" s="10"/>
      <c r="C49" s="10"/>
      <c r="D49" s="10"/>
      <c r="E49" s="10"/>
      <c r="F49" s="10"/>
      <c r="G49" s="10"/>
      <c r="H49" s="10"/>
    </row>
    <row r="50" spans="1:8" x14ac:dyDescent="0.2">
      <c r="A50" s="10"/>
      <c r="B50" s="10"/>
      <c r="C50" s="10"/>
      <c r="D50" s="10"/>
      <c r="E50" s="10"/>
      <c r="F50" s="10"/>
      <c r="G50" s="10"/>
      <c r="H50" s="10"/>
    </row>
    <row r="51" spans="1:8" x14ac:dyDescent="0.2">
      <c r="A51" s="10"/>
      <c r="B51" s="10"/>
      <c r="C51" s="10"/>
      <c r="D51" s="10"/>
      <c r="E51" s="10"/>
      <c r="F51" s="10"/>
      <c r="G51" s="10"/>
      <c r="H51" s="10"/>
    </row>
    <row r="52" spans="1:8" x14ac:dyDescent="0.2">
      <c r="A52" s="10"/>
      <c r="B52" s="10"/>
      <c r="C52" s="10"/>
      <c r="D52" s="10"/>
      <c r="E52" s="10"/>
      <c r="F52" s="10"/>
      <c r="G52" s="10"/>
      <c r="H52" s="10"/>
    </row>
    <row r="53" spans="1:8" x14ac:dyDescent="0.2">
      <c r="A53" s="10"/>
      <c r="B53" s="10"/>
      <c r="C53" s="10"/>
      <c r="D53" s="10"/>
      <c r="E53" s="10"/>
      <c r="F53" s="10"/>
      <c r="G53" s="10"/>
      <c r="H53" s="10"/>
    </row>
    <row r="54" spans="1:8" x14ac:dyDescent="0.2">
      <c r="A54" s="10"/>
      <c r="B54" s="10"/>
      <c r="C54" s="10"/>
      <c r="D54" s="10"/>
      <c r="E54" s="10"/>
      <c r="F54" s="10"/>
      <c r="G54" s="10"/>
      <c r="H54" s="10"/>
    </row>
    <row r="55" spans="1:8" x14ac:dyDescent="0.2">
      <c r="A55" s="10"/>
      <c r="B55" s="10"/>
      <c r="C55" s="10"/>
      <c r="D55" s="10"/>
      <c r="E55" s="10"/>
      <c r="F55" s="10"/>
      <c r="G55" s="10"/>
      <c r="H55" s="10"/>
    </row>
    <row r="56" spans="1:8" x14ac:dyDescent="0.2">
      <c r="A56" s="10"/>
      <c r="B56" s="10"/>
      <c r="C56" s="10"/>
      <c r="D56" s="10"/>
      <c r="E56" s="10"/>
      <c r="F56" s="10"/>
      <c r="G56" s="10"/>
      <c r="H56" s="10"/>
    </row>
    <row r="57" spans="1:8" x14ac:dyDescent="0.2">
      <c r="A57" s="10"/>
      <c r="B57" s="10"/>
      <c r="C57" s="10"/>
      <c r="D57" s="10"/>
      <c r="E57" s="10"/>
      <c r="F57" s="10"/>
      <c r="G57" s="10"/>
      <c r="H57" s="10"/>
    </row>
    <row r="58" spans="1:8" x14ac:dyDescent="0.2">
      <c r="A58" s="10"/>
      <c r="B58" s="10"/>
      <c r="C58" s="10"/>
      <c r="D58" s="10"/>
      <c r="E58" s="10"/>
      <c r="F58" s="10"/>
      <c r="G58" s="10"/>
      <c r="H58" s="10"/>
    </row>
    <row r="59" spans="1:8" x14ac:dyDescent="0.2">
      <c r="A59" s="10"/>
      <c r="B59" s="10"/>
      <c r="C59" s="10"/>
      <c r="D59" s="10"/>
      <c r="E59" s="10"/>
      <c r="F59" s="10"/>
      <c r="G59" s="10"/>
      <c r="H59" s="10"/>
    </row>
    <row r="60" spans="1:8" x14ac:dyDescent="0.2">
      <c r="A60" s="10"/>
      <c r="B60" s="10"/>
      <c r="C60" s="10"/>
      <c r="D60" s="10"/>
      <c r="E60" s="10"/>
      <c r="F60" s="10"/>
      <c r="G60" s="10"/>
      <c r="H60" s="10"/>
    </row>
    <row r="61" spans="1:8" x14ac:dyDescent="0.2">
      <c r="A61" s="10"/>
      <c r="B61" s="10"/>
      <c r="C61" s="10"/>
      <c r="D61" s="10"/>
      <c r="E61" s="10"/>
      <c r="F61" s="10"/>
      <c r="G61" s="10"/>
      <c r="H61" s="10"/>
    </row>
    <row r="62" spans="1:8" x14ac:dyDescent="0.2">
      <c r="A62" s="10"/>
      <c r="B62" s="10"/>
      <c r="C62" s="10"/>
      <c r="D62" s="10"/>
      <c r="E62" s="10"/>
      <c r="F62" s="10"/>
      <c r="G62" s="10"/>
      <c r="H62" s="10"/>
    </row>
    <row r="63" spans="1:8" x14ac:dyDescent="0.2">
      <c r="A63" s="10"/>
      <c r="B63" s="10"/>
      <c r="C63" s="10"/>
      <c r="D63" s="10"/>
      <c r="E63" s="10"/>
      <c r="F63" s="10"/>
      <c r="G63" s="10"/>
      <c r="H63" s="10"/>
    </row>
    <row r="64" spans="1:8" x14ac:dyDescent="0.2">
      <c r="A64" s="10"/>
      <c r="B64" s="10"/>
      <c r="C64" s="10"/>
      <c r="D64" s="10"/>
      <c r="E64" s="10"/>
      <c r="F64" s="10"/>
      <c r="G64" s="10"/>
      <c r="H64" s="10"/>
    </row>
  </sheetData>
  <sheetProtection algorithmName="SHA-512" hashValue="+Npgf/I15bq6NxLOO1V4f9eP8QHrkxstM9DxFaHfXDEx9RN9ovWR7N916+F5TtdsjdADj5O4tJkfDqZrwALLQQ==" saltValue="RoKQR+YgmxSbm+K4K4hKHw==" spinCount="100000" sheet="1" formatCells="0" formatColumns="0" formatRows="0"/>
  <mergeCells count="5">
    <mergeCell ref="A4:D4"/>
    <mergeCell ref="A6:D6"/>
    <mergeCell ref="A8:D8"/>
    <mergeCell ref="A9:D9"/>
    <mergeCell ref="A11:D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463ED-350A-E44A-AC8E-49805E235C3A}">
  <sheetPr>
    <outlinePr summaryRight="0"/>
  </sheetPr>
  <dimension ref="A1:BT124"/>
  <sheetViews>
    <sheetView zoomScaleNormal="100" workbookViewId="0">
      <pane xSplit="5" ySplit="3" topLeftCell="F4" activePane="bottomRight" state="frozen"/>
      <selection pane="topRight" activeCell="F1" sqref="F1"/>
      <selection pane="bottomLeft" activeCell="A4" sqref="A4"/>
      <selection pane="bottomRight" activeCell="A4" sqref="A4"/>
    </sheetView>
  </sheetViews>
  <sheetFormatPr baseColWidth="10" defaultColWidth="11" defaultRowHeight="16" x14ac:dyDescent="0.2"/>
  <cols>
    <col min="2" max="2" width="13.6640625" customWidth="1"/>
    <col min="3" max="3" width="12" bestFit="1" customWidth="1"/>
    <col min="4" max="4" width="14" bestFit="1" customWidth="1"/>
    <col min="5" max="5" width="27.5" style="7" customWidth="1"/>
    <col min="6" max="6" width="18.5" style="7" customWidth="1"/>
    <col min="7" max="7" width="22.6640625" customWidth="1"/>
    <col min="8" max="8" width="8" customWidth="1"/>
    <col min="9" max="9" width="8.83203125" customWidth="1"/>
    <col min="10" max="11" width="7.83203125" customWidth="1"/>
    <col min="12" max="12" width="7.1640625" customWidth="1"/>
    <col min="13" max="13" width="10.33203125" customWidth="1"/>
    <col min="14" max="14" width="8" customWidth="1"/>
    <col min="15" max="15" width="6.6640625" customWidth="1"/>
    <col min="16" max="16" width="6.83203125" customWidth="1"/>
    <col min="17" max="17" width="7.1640625" customWidth="1"/>
    <col min="18" max="18" width="8.6640625" customWidth="1"/>
    <col min="19" max="19" width="6.33203125" customWidth="1"/>
    <col min="20" max="20" width="7.5" customWidth="1"/>
    <col min="21" max="21" width="7.1640625" customWidth="1"/>
    <col min="22" max="22" width="6" customWidth="1"/>
    <col min="23" max="42" width="8.83203125" customWidth="1"/>
    <col min="43" max="47" width="8.5" customWidth="1"/>
    <col min="48" max="48" width="9" customWidth="1"/>
    <col min="49" max="49" width="6.1640625" bestFit="1" customWidth="1"/>
    <col min="50" max="52" width="8.83203125" customWidth="1"/>
    <col min="53" max="53" width="9.33203125" customWidth="1"/>
    <col min="54" max="63" width="8.83203125" customWidth="1"/>
    <col min="69" max="69" width="11" style="32"/>
    <col min="70" max="70" width="41.33203125" style="7" customWidth="1"/>
  </cols>
  <sheetData>
    <row r="1" spans="1:72" ht="16" customHeight="1" x14ac:dyDescent="0.2">
      <c r="A1" s="66" t="s">
        <v>205</v>
      </c>
      <c r="B1" s="67"/>
      <c r="C1" s="67"/>
      <c r="D1" s="67"/>
      <c r="E1" s="67"/>
      <c r="F1" s="67"/>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7"/>
      <c r="BR1" s="58"/>
    </row>
    <row r="2" spans="1:72" ht="17" customHeight="1" thickBot="1" x14ac:dyDescent="0.25">
      <c r="A2" s="68"/>
      <c r="B2" s="68"/>
      <c r="C2" s="68"/>
      <c r="D2" s="68"/>
      <c r="E2" s="68"/>
      <c r="F2" s="68"/>
      <c r="G2" s="56" t="s">
        <v>89</v>
      </c>
      <c r="H2" s="59">
        <f>'Tier 3 Allowances'!$C32</f>
        <v>0.4</v>
      </c>
      <c r="I2" s="59">
        <f>'Tier 3 Allowances'!$C33</f>
        <v>0.7</v>
      </c>
      <c r="J2" s="59">
        <f>'Tier 3 Allowances'!C34</f>
        <v>2</v>
      </c>
      <c r="K2" s="59">
        <f>'Tier 3 Allowances'!C35</f>
        <v>0.7</v>
      </c>
      <c r="L2" s="59">
        <f>'Tier 3 Allowances'!$C37</f>
        <v>3.2</v>
      </c>
      <c r="M2" s="59">
        <f>'Tier 3 Allowances'!$C38</f>
        <v>4.7</v>
      </c>
      <c r="N2" s="59">
        <f>'Tier 3 Allowances'!$C39</f>
        <v>1</v>
      </c>
      <c r="O2" s="59">
        <f>'Tier 3 Allowances'!$C41</f>
        <v>0.2</v>
      </c>
      <c r="P2" s="59">
        <f>'Tier 3 Allowances'!$C42</f>
        <v>0.2</v>
      </c>
      <c r="Q2" s="59">
        <f>'Tier 3 Allowances'!$C43</f>
        <v>2.5</v>
      </c>
      <c r="R2" s="59">
        <f>'Tier 3 Allowances'!$C44</f>
        <v>0.8</v>
      </c>
      <c r="S2" s="59">
        <f>'Tier 3 Allowances'!$C45</f>
        <v>2.5</v>
      </c>
      <c r="T2" s="59">
        <f>'Tier 3 Allowances'!$C46</f>
        <v>0.8</v>
      </c>
      <c r="U2" s="59">
        <f>'Tier 3 Allowances'!$C47</f>
        <v>3.5</v>
      </c>
      <c r="V2" s="59">
        <f>'Tier 3 Allowances'!$C48</f>
        <v>1.5</v>
      </c>
      <c r="W2" s="59">
        <f>'Tier 3 Allowances'!$C49</f>
        <v>1</v>
      </c>
      <c r="X2" s="59">
        <f>'Tier 3 Allowances'!$C50</f>
        <v>0.1</v>
      </c>
      <c r="Y2" s="59">
        <f>'Tier 3 Allowances'!$C51</f>
        <v>1.6</v>
      </c>
      <c r="Z2" s="59">
        <f>'Tier 3 Allowances'!$C52</f>
        <v>0.1</v>
      </c>
      <c r="AA2" s="59">
        <f>'Tier 3 Allowances'!$C53</f>
        <v>2</v>
      </c>
      <c r="AB2" s="59">
        <f>'Tier 3 Allowances'!$C54</f>
        <v>0.1</v>
      </c>
      <c r="AC2" s="59">
        <f>'Tier 3 Allowances'!$C55</f>
        <v>1.6</v>
      </c>
      <c r="AD2" s="59">
        <f>'Tier 3 Allowances'!$C56</f>
        <v>0.1</v>
      </c>
      <c r="AE2" s="59">
        <f>'Tier 3 Allowances'!$C57</f>
        <v>2</v>
      </c>
      <c r="AF2" s="59">
        <f>'Tier 3 Allowances'!$C58</f>
        <v>0.1</v>
      </c>
      <c r="AG2" s="59">
        <f>'Tier 3 Allowances'!$C59</f>
        <v>1.1000000000000001</v>
      </c>
      <c r="AH2" s="59">
        <f>'Tier 3 Allowances'!$C60</f>
        <v>0.2</v>
      </c>
      <c r="AI2" s="59">
        <f>'Tier 3 Allowances'!$C61</f>
        <v>2.1</v>
      </c>
      <c r="AJ2" s="59">
        <f>'Tier 3 Allowances'!$C62</f>
        <v>0.3</v>
      </c>
      <c r="AK2" s="59">
        <f>'Tier 3 Allowances'!$C63</f>
        <v>2.6</v>
      </c>
      <c r="AL2" s="59">
        <f>'Tier 3 Allowances'!$C64</f>
        <v>0.3</v>
      </c>
      <c r="AM2" s="59">
        <f>'Tier 3 Allowances'!$C65</f>
        <v>2.1</v>
      </c>
      <c r="AN2" s="59">
        <f>'Tier 3 Allowances'!$C66</f>
        <v>0.3</v>
      </c>
      <c r="AO2" s="59">
        <f>'Tier 3 Allowances'!$C67</f>
        <v>2.6</v>
      </c>
      <c r="AP2" s="59">
        <f>'Tier 3 Allowances'!$C68</f>
        <v>0.3</v>
      </c>
      <c r="AQ2" s="59">
        <f>'Tier 3 Allowances'!$C69</f>
        <v>0.3</v>
      </c>
      <c r="AR2" s="59">
        <f>'Tier 3 Allowances'!$C70</f>
        <v>1.5</v>
      </c>
      <c r="AS2" s="59">
        <f>'Tier 3 Allowances'!$C71</f>
        <v>2</v>
      </c>
      <c r="AT2" s="59">
        <f>'Tier 3 Allowances'!$C72</f>
        <v>2.2000000000000002</v>
      </c>
      <c r="AU2" s="59">
        <f>'Tier 3 Allowances'!$C73</f>
        <v>0.3</v>
      </c>
      <c r="AV2" s="59">
        <f>'Tier 3 Allowances'!$C74</f>
        <v>0.5</v>
      </c>
      <c r="AW2" s="59">
        <f>'Tier 3 Allowances'!$C75</f>
        <v>0.1</v>
      </c>
      <c r="AX2" s="59">
        <f>'Tier 3 Allowances'!$C76</f>
        <v>0.2</v>
      </c>
      <c r="AY2" s="59">
        <f>'Tier 3 Allowances'!$C77</f>
        <v>0.3</v>
      </c>
      <c r="AZ2" s="59">
        <f>'Tier 3 Allowances'!$C78</f>
        <v>0.4</v>
      </c>
      <c r="BA2" s="59">
        <f>'Tier 3 Allowances'!$C79</f>
        <v>0.5</v>
      </c>
      <c r="BB2" s="59">
        <f>'Tier 3 Allowances'!$C80</f>
        <v>0.2</v>
      </c>
      <c r="BC2" s="59">
        <f>'Tier 3 Allowances'!$C81</f>
        <v>0.2</v>
      </c>
      <c r="BD2" s="59">
        <f>'Tier 3 Allowances'!$C82</f>
        <v>0.2</v>
      </c>
      <c r="BE2" s="59">
        <f>'Tier 3 Allowances'!$C83</f>
        <v>0.1</v>
      </c>
      <c r="BF2" s="59">
        <f>'Tier 3 Allowances'!$C84</f>
        <v>0.3</v>
      </c>
      <c r="BG2" s="59">
        <f>'Tier 3 Allowances'!$C85</f>
        <v>0.25</v>
      </c>
      <c r="BH2" s="59">
        <f>'Tier 3 Allowances'!$C86</f>
        <v>1</v>
      </c>
      <c r="BI2" s="59">
        <f>'Tier 3 Allowances'!$C87</f>
        <v>0.5</v>
      </c>
      <c r="BJ2" s="59">
        <f>'Tier 3 Allowances'!$C88</f>
        <v>0.3</v>
      </c>
      <c r="BK2" s="59">
        <f>'Tier 3 Allowances'!$C89</f>
        <v>0.5</v>
      </c>
      <c r="BL2" s="56"/>
      <c r="BM2" s="56"/>
      <c r="BN2" s="56"/>
      <c r="BO2" s="56"/>
      <c r="BP2" s="56"/>
      <c r="BQ2" s="60"/>
      <c r="BR2" s="61"/>
      <c r="BS2" s="25"/>
      <c r="BT2" s="25"/>
    </row>
    <row r="3" spans="1:72" s="5" customFormat="1" ht="103" thickBot="1" x14ac:dyDescent="0.25">
      <c r="A3" s="8" t="s">
        <v>206</v>
      </c>
      <c r="B3" s="8" t="s">
        <v>200</v>
      </c>
      <c r="C3" s="8" t="s">
        <v>16</v>
      </c>
      <c r="D3" s="8" t="s">
        <v>17</v>
      </c>
      <c r="E3" s="8" t="s">
        <v>18</v>
      </c>
      <c r="F3" s="8" t="s">
        <v>57</v>
      </c>
      <c r="G3" s="8" t="s">
        <v>19</v>
      </c>
      <c r="H3" s="30" t="str">
        <f>'Tier 3 Allowances'!B32</f>
        <v>GigE Backup WAN</v>
      </c>
      <c r="I3" s="30" t="str">
        <f>'Tier 3 Allowances'!B33</f>
        <v>SFP Backup WAN Not Present</v>
      </c>
      <c r="J3" s="30" t="str">
        <f>'Tier 3 Allowances'!B34</f>
        <v>SFP Backup WAN Present</v>
      </c>
      <c r="K3" s="30" t="str">
        <f>'Tier 3 Allowances'!B35</f>
        <v>VDSL2 Backup WAN</v>
      </c>
      <c r="L3" s="30" t="str">
        <f>'Tier 3 Allowances'!B37</f>
        <v>VDSL2 Simul WAN</v>
      </c>
      <c r="M3" s="30" t="str">
        <f>'Tier 3 Allowances'!B38</f>
        <v>VDSL2 (30a) Simul WAN</v>
      </c>
      <c r="N3" s="30" t="str">
        <f>'Tier 3 Allowances'!B39</f>
        <v>D3 above 4x4</v>
      </c>
      <c r="O3" s="30" t="str">
        <f>'Tier 3 Allowances'!B41</f>
        <v>Fast E LAN</v>
      </c>
      <c r="P3" s="30" t="str">
        <f>'Tier 3 Allowances'!B42</f>
        <v>GigE LAN</v>
      </c>
      <c r="Q3" s="30" t="str">
        <f>'Tier 3 Allowances'!B43</f>
        <v>2.5 GigE LAN Active</v>
      </c>
      <c r="R3" s="30" t="str">
        <f>'Tier 3 Allowances'!B44</f>
        <v>2.5 GigE LAN</v>
      </c>
      <c r="S3" s="30" t="str">
        <f>'Tier 3 Allowances'!B45</f>
        <v>5 GigE LAN Active</v>
      </c>
      <c r="T3" s="30" t="str">
        <f>'Tier 3 Allowances'!B46</f>
        <v>5 GigE LAN</v>
      </c>
      <c r="U3" s="30" t="str">
        <f>'Tier 3 Allowances'!B47</f>
        <v>10 GigE LAN Active</v>
      </c>
      <c r="V3" s="30" t="str">
        <f>'Tier 3 Allowances'!B48</f>
        <v>10 GigE LAN</v>
      </c>
      <c r="W3" s="30" t="str">
        <f>'Tier 3 Allowances'!B49</f>
        <v>2.4 GHz Radio LP</v>
      </c>
      <c r="X3" s="30" t="str">
        <f>'Tier 3 Allowances'!B50</f>
        <v>2.4 GHz MIMO  above 2x2 LP</v>
      </c>
      <c r="Y3" s="30" t="str">
        <f>'Tier 3 Allowances'!B51</f>
        <v>5 GHz Radio (20, 40, 80 MHz) LP</v>
      </c>
      <c r="Z3" s="30" t="str">
        <f>'Tier 3 Allowances'!B52</f>
        <v>5 GHz MIMO (20, 40, 80 MHz) above 2x2 LP</v>
      </c>
      <c r="AA3" s="30" t="str">
        <f>'Tier 3 Allowances'!$B53</f>
        <v>5 GHz Radio (160 MHz) LP</v>
      </c>
      <c r="AB3" s="30" t="str">
        <f>'Tier 3 Allowances'!$B54</f>
        <v>5 GHz MIMO (160 MHz) above 2x2 LP</v>
      </c>
      <c r="AC3" s="30" t="str">
        <f>'Tier 3 Allowances'!$B55</f>
        <v>6 GHz Radio (20, 40, 80 MHz) LP</v>
      </c>
      <c r="AD3" s="30" t="str">
        <f>'Tier 3 Allowances'!$B56</f>
        <v>6 GHz MIMO (20, 40, 80 MHz) above 2x2 LP</v>
      </c>
      <c r="AE3" s="30" t="str">
        <f>'Tier 3 Allowances'!$B57</f>
        <v>6 GHz Radio (160 MHz) LP</v>
      </c>
      <c r="AF3" s="30" t="str">
        <f>'Tier 3 Allowances'!$B58</f>
        <v>6 GHz MIMO (160 MHz) above 2x2 LP</v>
      </c>
      <c r="AG3" s="30" t="str">
        <f>'Tier 3 Allowances'!$B59</f>
        <v>2.4 GHz Radio HP</v>
      </c>
      <c r="AH3" s="30" t="str">
        <f>'Tier 3 Allowances'!$B60</f>
        <v>2.4 GHz MIMO above 2x2 HP</v>
      </c>
      <c r="AI3" s="30" t="str">
        <f>'Tier 3 Allowances'!$B61</f>
        <v>5 GHz Radio (20, 40, 80 MHz) HP</v>
      </c>
      <c r="AJ3" s="30" t="str">
        <f>'Tier 3 Allowances'!$B62</f>
        <v>5 GHz MIMO (20, 40, 80 MHz) above 2x2 HP</v>
      </c>
      <c r="AK3" s="30" t="str">
        <f>'Tier 3 Allowances'!$B63</f>
        <v>5 GHz Radio (160 MHz) HP</v>
      </c>
      <c r="AL3" s="30" t="str">
        <f>'Tier 3 Allowances'!$B64</f>
        <v>5 GHz MIMO (160 MHz) above 2x2 HP</v>
      </c>
      <c r="AM3" s="30" t="str">
        <f>'Tier 3 Allowances'!$B65</f>
        <v>6 GHz Radio (20, 40, 80 MHz) HP</v>
      </c>
      <c r="AN3" s="30" t="str">
        <f>'Tier 3 Allowances'!$B66</f>
        <v>6 GHz MIMO (20, 40, 80 MHz) above 2x2 HP</v>
      </c>
      <c r="AO3" s="30" t="str">
        <f>'Tier 3 Allowances'!$B67</f>
        <v>6 GHz Radio (160 MHz) HP</v>
      </c>
      <c r="AP3" s="30" t="str">
        <f>'Tier 3 Allowances'!$B68</f>
        <v>6 GHz MIMO (160 MHz) above 2x2 HP</v>
      </c>
      <c r="AQ3" s="30" t="str">
        <f>'Tier 3 Allowances'!$B69</f>
        <v>802.11n 256 QAM</v>
      </c>
      <c r="AR3" s="30" t="str">
        <f>'Tier 3 Allowances'!$B70</f>
        <v>HPNA</v>
      </c>
      <c r="AS3" s="30" t="str">
        <f>'Tier 3 Allowances'!$B71</f>
        <v>G.hn</v>
      </c>
      <c r="AT3" s="30" t="str">
        <f>'Tier 3 Allowances'!$B72</f>
        <v>MoCA</v>
      </c>
      <c r="AU3" s="30" t="str">
        <f>'Tier 3 Allowances'!$B73</f>
        <v>FXS</v>
      </c>
      <c r="AV3" s="30" t="str">
        <f>'Tier 3 Allowances'!$B74</f>
        <v>DECT</v>
      </c>
      <c r="AW3" s="30" t="str">
        <f>'Tier 3 Allowances'!$B75</f>
        <v>USB 2</v>
      </c>
      <c r="AX3" s="30" t="str">
        <f>'Tier 3 Allowances'!$B76</f>
        <v>USB 3</v>
      </c>
      <c r="AY3" s="30" t="str">
        <f>'Tier 3 Allowances'!$B77</f>
        <v>SATA</v>
      </c>
      <c r="AZ3" s="30" t="str">
        <f>'Tier 3 Allowances'!$B78</f>
        <v>BATTERY</v>
      </c>
      <c r="BA3" s="30" t="str">
        <f>'Tier 3 Allowances'!$B79</f>
        <v>Bluetooth</v>
      </c>
      <c r="BB3" s="30" t="str">
        <f>'Tier 3 Allowances'!$B80</f>
        <v>Z-wave</v>
      </c>
      <c r="BC3" s="30" t="str">
        <f>'Tier 3 Allowances'!$B81</f>
        <v>802.15.4</v>
      </c>
      <c r="BD3" s="30" t="str">
        <f>'Tier 3 Allowances'!$B82</f>
        <v>PCIe Gen 1 &amp; 2 Base</v>
      </c>
      <c r="BE3" s="30" t="str">
        <f>'Tier 3 Allowances'!$B83</f>
        <v>PCIe Gen 1 &amp; 2 Addl Lane</v>
      </c>
      <c r="BF3" s="30" t="str">
        <f>'Tier 3 Allowances'!$B84</f>
        <v>PCIe Gen 3 Base</v>
      </c>
      <c r="BG3" s="30" t="str">
        <f>'Tier 3 Allowances'!$B85</f>
        <v>PCIe Gen 3 Addl Lane</v>
      </c>
      <c r="BH3" s="30" t="str">
        <f>'Tier 3 Allowances'!$B86</f>
        <v>AP 5K-10K DMIPS</v>
      </c>
      <c r="BI3" s="30" t="str">
        <f>'Tier 3 Allowances'!$B87</f>
        <v>AP Addl. Over 10K DMIPS</v>
      </c>
      <c r="BJ3" s="30" t="str">
        <f>'Tier 3 Allowances'!$B88</f>
        <v>Speaker</v>
      </c>
      <c r="BK3" s="30" t="str">
        <f>'Tier 3 Allowances'!$B89</f>
        <v>Voice Control</v>
      </c>
      <c r="BL3" s="8" t="s">
        <v>91</v>
      </c>
      <c r="BM3" s="8" t="s">
        <v>90</v>
      </c>
      <c r="BN3" s="8" t="s">
        <v>96</v>
      </c>
      <c r="BO3" s="8" t="s">
        <v>93</v>
      </c>
      <c r="BP3" s="8" t="s">
        <v>92</v>
      </c>
      <c r="BQ3" s="8" t="s">
        <v>94</v>
      </c>
      <c r="BR3" s="8" t="s">
        <v>52</v>
      </c>
    </row>
    <row r="4" spans="1:72" x14ac:dyDescent="0.2">
      <c r="A4" s="10"/>
      <c r="B4" s="36"/>
      <c r="C4" s="36"/>
      <c r="D4" s="36"/>
      <c r="E4" s="37"/>
      <c r="F4" s="24"/>
      <c r="G4" s="10"/>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31"/>
      <c r="BM4" s="31"/>
      <c r="BN4" s="31"/>
      <c r="BO4" s="62" t="str">
        <f>IF(ISBLANK(G4),"",VLOOKUP(G4,'Tier 3 Allowances'!$B$4:$C$30,2,FALSE)+SUMPRODUCT($H4:$BK4,$H$2:$BK$2)-IF(ISNUMBER(SEARCH("D3.0",G4)),0,$N4*$N$2))</f>
        <v/>
      </c>
      <c r="BP4" s="62" t="str">
        <f>IF(ISBLANK(G4),"",BO4+BL4)</f>
        <v/>
      </c>
      <c r="BQ4" s="63" t="str">
        <f t="shared" ref="BQ4:BQ67" si="0">IF(ISBLANK(BM4),"",IF(BM4&lt;=BP4,"Yes","No"))</f>
        <v/>
      </c>
      <c r="BR4" s="24"/>
    </row>
    <row r="5" spans="1:72" x14ac:dyDescent="0.2">
      <c r="A5" s="10"/>
      <c r="B5" s="36"/>
      <c r="C5" s="36"/>
      <c r="D5" s="36"/>
      <c r="E5" s="37"/>
      <c r="F5" s="24"/>
      <c r="G5" s="10"/>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2"/>
      <c r="AY5" s="52"/>
      <c r="AZ5" s="52"/>
      <c r="BA5" s="52"/>
      <c r="BB5" s="52"/>
      <c r="BC5" s="52"/>
      <c r="BD5" s="53"/>
      <c r="BE5" s="53"/>
      <c r="BF5" s="53"/>
      <c r="BG5" s="53"/>
      <c r="BH5" s="53"/>
      <c r="BI5" s="53"/>
      <c r="BJ5" s="53"/>
      <c r="BK5" s="53"/>
      <c r="BL5" s="31"/>
      <c r="BM5" s="31"/>
      <c r="BN5" s="31"/>
      <c r="BO5" s="62" t="str">
        <f>IF(ISBLANK(G5),"",VLOOKUP(G5,'Tier 3 Allowances'!$B$4:$C$30,2,FALSE)+SUMPRODUCT($H5:$BK5,$H$2:$BK$2)-IF(ISNUMBER(SEARCH("D3.0",G5)),0,$N5*$N$2))</f>
        <v/>
      </c>
      <c r="BP5" s="62" t="str">
        <f t="shared" ref="BP5:BP68" si="1">IF(ISBLANK(G5),"",BO5+BL5)</f>
        <v/>
      </c>
      <c r="BQ5" s="63" t="str">
        <f t="shared" si="0"/>
        <v/>
      </c>
      <c r="BR5" s="24"/>
    </row>
    <row r="6" spans="1:72" x14ac:dyDescent="0.2">
      <c r="A6" s="10"/>
      <c r="B6" s="36"/>
      <c r="C6" s="36"/>
      <c r="D6" s="36"/>
      <c r="E6" s="37"/>
      <c r="F6" s="24"/>
      <c r="G6" s="10"/>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2"/>
      <c r="AY6" s="52"/>
      <c r="AZ6" s="52"/>
      <c r="BA6" s="52"/>
      <c r="BB6" s="52"/>
      <c r="BC6" s="52"/>
      <c r="BD6" s="53"/>
      <c r="BE6" s="53"/>
      <c r="BF6" s="53"/>
      <c r="BG6" s="53"/>
      <c r="BH6" s="53"/>
      <c r="BI6" s="53"/>
      <c r="BJ6" s="53"/>
      <c r="BK6" s="53"/>
      <c r="BL6" s="31"/>
      <c r="BM6" s="31"/>
      <c r="BN6" s="31"/>
      <c r="BO6" s="62" t="str">
        <f>IF(ISBLANK(G6),"",VLOOKUP(G6,'Tier 3 Allowances'!$B$4:$C$30,2,FALSE)+SUMPRODUCT($H6:$BK6,$H$2:$BK$2)-IF(ISNUMBER(SEARCH("D3.0",G6)),0,$N6*$N$2))</f>
        <v/>
      </c>
      <c r="BP6" s="62" t="str">
        <f t="shared" si="1"/>
        <v/>
      </c>
      <c r="BQ6" s="63" t="str">
        <f t="shared" si="0"/>
        <v/>
      </c>
      <c r="BR6" s="24"/>
    </row>
    <row r="7" spans="1:72" x14ac:dyDescent="0.2">
      <c r="A7" s="10"/>
      <c r="B7" s="36"/>
      <c r="C7" s="36"/>
      <c r="D7" s="36"/>
      <c r="E7" s="37"/>
      <c r="F7" s="24"/>
      <c r="G7" s="10"/>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2"/>
      <c r="AY7" s="52"/>
      <c r="AZ7" s="52"/>
      <c r="BA7" s="52"/>
      <c r="BB7" s="52"/>
      <c r="BC7" s="52"/>
      <c r="BD7" s="53"/>
      <c r="BE7" s="53"/>
      <c r="BF7" s="53"/>
      <c r="BG7" s="53"/>
      <c r="BH7" s="53"/>
      <c r="BI7" s="53"/>
      <c r="BJ7" s="53"/>
      <c r="BK7" s="53"/>
      <c r="BL7" s="31"/>
      <c r="BM7" s="31"/>
      <c r="BN7" s="31"/>
      <c r="BO7" s="62" t="str">
        <f>IF(ISBLANK(G7),"",VLOOKUP(G7,'Tier 3 Allowances'!$B$4:$C$30,2,FALSE)+SUMPRODUCT($H7:$BK7,$H$2:$BK$2)-IF(ISNUMBER(SEARCH("D3.0",G7)),0,$N7*$N$2))</f>
        <v/>
      </c>
      <c r="BP7" s="62" t="str">
        <f t="shared" si="1"/>
        <v/>
      </c>
      <c r="BQ7" s="63" t="str">
        <f t="shared" si="0"/>
        <v/>
      </c>
      <c r="BR7" s="24"/>
    </row>
    <row r="8" spans="1:72" x14ac:dyDescent="0.2">
      <c r="A8" s="10"/>
      <c r="B8" s="36"/>
      <c r="C8" s="36"/>
      <c r="D8" s="36"/>
      <c r="E8" s="37"/>
      <c r="F8" s="24"/>
      <c r="G8" s="10"/>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2"/>
      <c r="AY8" s="52"/>
      <c r="AZ8" s="52"/>
      <c r="BA8" s="52"/>
      <c r="BB8" s="52"/>
      <c r="BC8" s="52"/>
      <c r="BD8" s="53"/>
      <c r="BE8" s="53"/>
      <c r="BF8" s="53"/>
      <c r="BG8" s="53"/>
      <c r="BH8" s="53"/>
      <c r="BI8" s="53"/>
      <c r="BJ8" s="53"/>
      <c r="BK8" s="53"/>
      <c r="BL8" s="31"/>
      <c r="BM8" s="31"/>
      <c r="BN8" s="31"/>
      <c r="BO8" s="62" t="str">
        <f>IF(ISBLANK(G8),"",VLOOKUP(G8,'Tier 3 Allowances'!$B$4:$C$30,2,FALSE)+SUMPRODUCT($H8:$BK8,$H$2:$BK$2)-IF(ISNUMBER(SEARCH("D3.0",G8)),0,$N8*$N$2))</f>
        <v/>
      </c>
      <c r="BP8" s="62" t="str">
        <f t="shared" si="1"/>
        <v/>
      </c>
      <c r="BQ8" s="63" t="str">
        <f t="shared" si="0"/>
        <v/>
      </c>
      <c r="BR8" s="24"/>
    </row>
    <row r="9" spans="1:72" x14ac:dyDescent="0.2">
      <c r="A9" s="10"/>
      <c r="B9" s="36"/>
      <c r="C9" s="36"/>
      <c r="D9" s="36"/>
      <c r="E9" s="37"/>
      <c r="F9" s="24"/>
      <c r="G9" s="10"/>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2"/>
      <c r="AY9" s="52"/>
      <c r="AZ9" s="52"/>
      <c r="BA9" s="52"/>
      <c r="BB9" s="52"/>
      <c r="BC9" s="52"/>
      <c r="BD9" s="53"/>
      <c r="BE9" s="53"/>
      <c r="BF9" s="53"/>
      <c r="BG9" s="53"/>
      <c r="BH9" s="53"/>
      <c r="BI9" s="53"/>
      <c r="BJ9" s="53"/>
      <c r="BK9" s="53"/>
      <c r="BL9" s="31"/>
      <c r="BM9" s="31"/>
      <c r="BN9" s="31"/>
      <c r="BO9" s="62" t="str">
        <f>IF(ISBLANK(G9),"",VLOOKUP(G9,'Tier 3 Allowances'!$B$4:$C$30,2,FALSE)+SUMPRODUCT($H9:$BK9,$H$2:$BK$2)-IF(ISNUMBER(SEARCH("D3.0",G9)),0,$N9*$N$2))</f>
        <v/>
      </c>
      <c r="BP9" s="62" t="str">
        <f t="shared" si="1"/>
        <v/>
      </c>
      <c r="BQ9" s="63" t="str">
        <f t="shared" si="0"/>
        <v/>
      </c>
      <c r="BR9" s="24"/>
    </row>
    <row r="10" spans="1:72" x14ac:dyDescent="0.2">
      <c r="A10" s="10"/>
      <c r="B10" s="36"/>
      <c r="C10" s="36"/>
      <c r="D10" s="36"/>
      <c r="E10" s="37"/>
      <c r="F10" s="24"/>
      <c r="G10" s="10"/>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2"/>
      <c r="AY10" s="52"/>
      <c r="AZ10" s="52"/>
      <c r="BA10" s="52"/>
      <c r="BB10" s="52"/>
      <c r="BC10" s="52"/>
      <c r="BD10" s="53"/>
      <c r="BE10" s="53"/>
      <c r="BF10" s="53"/>
      <c r="BG10" s="53"/>
      <c r="BH10" s="53"/>
      <c r="BI10" s="53"/>
      <c r="BJ10" s="53"/>
      <c r="BK10" s="53"/>
      <c r="BL10" s="31"/>
      <c r="BM10" s="31"/>
      <c r="BN10" s="31"/>
      <c r="BO10" s="62" t="str">
        <f>IF(ISBLANK(G10),"",VLOOKUP(G10,'Tier 3 Allowances'!$B$4:$C$30,2,FALSE)+SUMPRODUCT($H10:$BK10,$H$2:$BK$2)-IF(ISNUMBER(SEARCH("D3.0",G10)),0,$N10*$N$2))</f>
        <v/>
      </c>
      <c r="BP10" s="62" t="str">
        <f t="shared" si="1"/>
        <v/>
      </c>
      <c r="BQ10" s="63" t="str">
        <f t="shared" si="0"/>
        <v/>
      </c>
      <c r="BR10" s="24"/>
    </row>
    <row r="11" spans="1:72" x14ac:dyDescent="0.2">
      <c r="A11" s="10"/>
      <c r="B11" s="36"/>
      <c r="C11" s="36"/>
      <c r="D11" s="36"/>
      <c r="E11" s="37"/>
      <c r="F11" s="24"/>
      <c r="G11" s="10"/>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2"/>
      <c r="AY11" s="52"/>
      <c r="AZ11" s="52"/>
      <c r="BA11" s="52"/>
      <c r="BB11" s="52"/>
      <c r="BC11" s="52"/>
      <c r="BD11" s="53"/>
      <c r="BE11" s="53"/>
      <c r="BF11" s="53"/>
      <c r="BG11" s="53"/>
      <c r="BH11" s="53"/>
      <c r="BI11" s="53"/>
      <c r="BJ11" s="53"/>
      <c r="BK11" s="53"/>
      <c r="BL11" s="31"/>
      <c r="BM11" s="31"/>
      <c r="BN11" s="31"/>
      <c r="BO11" s="62" t="str">
        <f>IF(ISBLANK(G11),"",VLOOKUP(G11,'Tier 3 Allowances'!$B$4:$C$30,2,FALSE)+SUMPRODUCT($H11:$BK11,$H$2:$BK$2)-IF(ISNUMBER(SEARCH("D3.0",G11)),0,$N11*$N$2))</f>
        <v/>
      </c>
      <c r="BP11" s="62" t="str">
        <f t="shared" si="1"/>
        <v/>
      </c>
      <c r="BQ11" s="63" t="str">
        <f t="shared" si="0"/>
        <v/>
      </c>
      <c r="BR11" s="24"/>
    </row>
    <row r="12" spans="1:72" x14ac:dyDescent="0.2">
      <c r="A12" s="10"/>
      <c r="B12" s="36"/>
      <c r="C12" s="36"/>
      <c r="D12" s="36"/>
      <c r="E12" s="37"/>
      <c r="F12" s="24"/>
      <c r="G12" s="10"/>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2"/>
      <c r="AY12" s="52"/>
      <c r="AZ12" s="52"/>
      <c r="BA12" s="52"/>
      <c r="BB12" s="52"/>
      <c r="BC12" s="52"/>
      <c r="BD12" s="53"/>
      <c r="BE12" s="53"/>
      <c r="BF12" s="53"/>
      <c r="BG12" s="53"/>
      <c r="BH12" s="53"/>
      <c r="BI12" s="53"/>
      <c r="BJ12" s="53"/>
      <c r="BK12" s="53"/>
      <c r="BL12" s="31"/>
      <c r="BM12" s="31"/>
      <c r="BN12" s="31"/>
      <c r="BO12" s="62" t="str">
        <f>IF(ISBLANK(G12),"",VLOOKUP(G12,'Tier 3 Allowances'!$B$4:$C$30,2,FALSE)+SUMPRODUCT($H12:$BK12,$H$2:$BK$2)-IF(ISNUMBER(SEARCH("D3.0",G12)),0,$N12*$N$2))</f>
        <v/>
      </c>
      <c r="BP12" s="62" t="str">
        <f t="shared" si="1"/>
        <v/>
      </c>
      <c r="BQ12" s="63" t="str">
        <f t="shared" si="0"/>
        <v/>
      </c>
      <c r="BR12" s="24"/>
    </row>
    <row r="13" spans="1:72" x14ac:dyDescent="0.2">
      <c r="A13" s="10"/>
      <c r="B13" s="36"/>
      <c r="C13" s="36"/>
      <c r="D13" s="36"/>
      <c r="E13" s="37"/>
      <c r="F13" s="24"/>
      <c r="G13" s="10"/>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2"/>
      <c r="AY13" s="52"/>
      <c r="AZ13" s="52"/>
      <c r="BA13" s="52"/>
      <c r="BB13" s="52"/>
      <c r="BC13" s="52"/>
      <c r="BD13" s="53"/>
      <c r="BE13" s="53"/>
      <c r="BF13" s="53"/>
      <c r="BG13" s="53"/>
      <c r="BH13" s="53"/>
      <c r="BI13" s="53"/>
      <c r="BJ13" s="53"/>
      <c r="BK13" s="53"/>
      <c r="BL13" s="31"/>
      <c r="BM13" s="31"/>
      <c r="BN13" s="31"/>
      <c r="BO13" s="62" t="str">
        <f>IF(ISBLANK(G13),"",VLOOKUP(G13,'Tier 3 Allowances'!$B$4:$C$30,2,FALSE)+SUMPRODUCT($H13:$BK13,$H$2:$BK$2)-IF(ISNUMBER(SEARCH("D3.0",G13)),0,$N13*$N$2))</f>
        <v/>
      </c>
      <c r="BP13" s="62" t="str">
        <f t="shared" si="1"/>
        <v/>
      </c>
      <c r="BQ13" s="63" t="str">
        <f t="shared" si="0"/>
        <v/>
      </c>
      <c r="BR13" s="24"/>
    </row>
    <row r="14" spans="1:72" x14ac:dyDescent="0.2">
      <c r="A14" s="10"/>
      <c r="B14" s="36"/>
      <c r="C14" s="36"/>
      <c r="D14" s="36"/>
      <c r="E14" s="37"/>
      <c r="F14" s="24"/>
      <c r="G14" s="10"/>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2"/>
      <c r="AY14" s="52"/>
      <c r="AZ14" s="52"/>
      <c r="BA14" s="52"/>
      <c r="BB14" s="52"/>
      <c r="BC14" s="52"/>
      <c r="BD14" s="53"/>
      <c r="BE14" s="53"/>
      <c r="BF14" s="53"/>
      <c r="BG14" s="53"/>
      <c r="BH14" s="53"/>
      <c r="BI14" s="53"/>
      <c r="BJ14" s="53"/>
      <c r="BK14" s="53"/>
      <c r="BL14" s="31"/>
      <c r="BM14" s="31"/>
      <c r="BN14" s="31"/>
      <c r="BO14" s="62" t="str">
        <f>IF(ISBLANK(G14),"",VLOOKUP(G14,'Tier 3 Allowances'!$B$4:$C$30,2,FALSE)+SUMPRODUCT($H14:$BK14,$H$2:$BK$2)-IF(ISNUMBER(SEARCH("D3.0",G14)),0,$N14*$N$2))</f>
        <v/>
      </c>
      <c r="BP14" s="62" t="str">
        <f t="shared" si="1"/>
        <v/>
      </c>
      <c r="BQ14" s="63" t="str">
        <f t="shared" si="0"/>
        <v/>
      </c>
      <c r="BR14" s="24"/>
    </row>
    <row r="15" spans="1:72" x14ac:dyDescent="0.2">
      <c r="A15" s="10"/>
      <c r="B15" s="36"/>
      <c r="C15" s="36"/>
      <c r="D15" s="36"/>
      <c r="E15" s="37"/>
      <c r="F15" s="24"/>
      <c r="G15" s="10"/>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2"/>
      <c r="AY15" s="52"/>
      <c r="AZ15" s="52"/>
      <c r="BA15" s="52"/>
      <c r="BB15" s="52"/>
      <c r="BC15" s="52"/>
      <c r="BD15" s="53"/>
      <c r="BE15" s="53"/>
      <c r="BF15" s="53"/>
      <c r="BG15" s="53"/>
      <c r="BH15" s="53"/>
      <c r="BI15" s="53"/>
      <c r="BJ15" s="53"/>
      <c r="BK15" s="53"/>
      <c r="BL15" s="31"/>
      <c r="BM15" s="31"/>
      <c r="BN15" s="31"/>
      <c r="BO15" s="62" t="str">
        <f>IF(ISBLANK(G15),"",VLOOKUP(G15,'Tier 3 Allowances'!$B$4:$C$30,2,FALSE)+SUMPRODUCT($H15:$BK15,$H$2:$BK$2)-IF(ISNUMBER(SEARCH("D3.0",G15)),0,$N15*$N$2))</f>
        <v/>
      </c>
      <c r="BP15" s="62" t="str">
        <f t="shared" si="1"/>
        <v/>
      </c>
      <c r="BQ15" s="63" t="str">
        <f t="shared" si="0"/>
        <v/>
      </c>
      <c r="BR15" s="24"/>
    </row>
    <row r="16" spans="1:72" x14ac:dyDescent="0.2">
      <c r="A16" s="10"/>
      <c r="B16" s="36"/>
      <c r="C16" s="36"/>
      <c r="D16" s="36"/>
      <c r="E16" s="37"/>
      <c r="F16" s="24"/>
      <c r="G16" s="10"/>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2"/>
      <c r="AY16" s="52"/>
      <c r="AZ16" s="52"/>
      <c r="BA16" s="52"/>
      <c r="BB16" s="52"/>
      <c r="BC16" s="52"/>
      <c r="BD16" s="53"/>
      <c r="BE16" s="53"/>
      <c r="BF16" s="53"/>
      <c r="BG16" s="53"/>
      <c r="BH16" s="53"/>
      <c r="BI16" s="53"/>
      <c r="BJ16" s="53"/>
      <c r="BK16" s="53"/>
      <c r="BL16" s="31"/>
      <c r="BM16" s="31"/>
      <c r="BN16" s="31"/>
      <c r="BO16" s="62" t="str">
        <f>IF(ISBLANK(G16),"",VLOOKUP(G16,'Tier 3 Allowances'!$B$4:$C$30,2,FALSE)+SUMPRODUCT($H16:$BK16,$H$2:$BK$2)-IF(ISNUMBER(SEARCH("D3.0",G16)),0,$N16*$N$2))</f>
        <v/>
      </c>
      <c r="BP16" s="62" t="str">
        <f t="shared" si="1"/>
        <v/>
      </c>
      <c r="BQ16" s="63" t="str">
        <f t="shared" si="0"/>
        <v/>
      </c>
      <c r="BR16" s="24"/>
    </row>
    <row r="17" spans="1:70" x14ac:dyDescent="0.2">
      <c r="A17" s="10"/>
      <c r="B17" s="36"/>
      <c r="C17" s="36"/>
      <c r="D17" s="36"/>
      <c r="E17" s="37"/>
      <c r="F17" s="24"/>
      <c r="G17" s="10"/>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2"/>
      <c r="AY17" s="52"/>
      <c r="AZ17" s="52"/>
      <c r="BA17" s="52"/>
      <c r="BB17" s="52"/>
      <c r="BC17" s="52"/>
      <c r="BD17" s="53"/>
      <c r="BE17" s="53"/>
      <c r="BF17" s="53"/>
      <c r="BG17" s="53"/>
      <c r="BH17" s="53"/>
      <c r="BI17" s="53"/>
      <c r="BJ17" s="53"/>
      <c r="BK17" s="53"/>
      <c r="BL17" s="31"/>
      <c r="BM17" s="31"/>
      <c r="BN17" s="31"/>
      <c r="BO17" s="62" t="str">
        <f>IF(ISBLANK(G17),"",VLOOKUP(G17,'Tier 3 Allowances'!$B$4:$C$30,2,FALSE)+SUMPRODUCT($H17:$BK17,$H$2:$BK$2)-IF(ISNUMBER(SEARCH("D3.0",G17)),0,$N17*$N$2))</f>
        <v/>
      </c>
      <c r="BP17" s="62" t="str">
        <f t="shared" si="1"/>
        <v/>
      </c>
      <c r="BQ17" s="63" t="str">
        <f t="shared" si="0"/>
        <v/>
      </c>
      <c r="BR17" s="24"/>
    </row>
    <row r="18" spans="1:70" x14ac:dyDescent="0.2">
      <c r="A18" s="10"/>
      <c r="B18" s="36"/>
      <c r="C18" s="36"/>
      <c r="D18" s="36"/>
      <c r="E18" s="37"/>
      <c r="F18" s="24"/>
      <c r="G18" s="10"/>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31"/>
      <c r="BM18" s="31"/>
      <c r="BN18" s="31"/>
      <c r="BO18" s="62" t="str">
        <f>IF(ISBLANK(G18),"",VLOOKUP(G18,'Tier 3 Allowances'!$B$4:$C$30,2,FALSE)+SUMPRODUCT($H18:$BK18,$H$2:$BK$2)-IF(ISNUMBER(SEARCH("D3.0",G18)),0,$N18*$N$2))</f>
        <v/>
      </c>
      <c r="BP18" s="62" t="str">
        <f t="shared" si="1"/>
        <v/>
      </c>
      <c r="BQ18" s="63" t="str">
        <f t="shared" si="0"/>
        <v/>
      </c>
      <c r="BR18" s="24"/>
    </row>
    <row r="19" spans="1:70" x14ac:dyDescent="0.2">
      <c r="A19" s="10"/>
      <c r="B19" s="36"/>
      <c r="C19" s="36"/>
      <c r="D19" s="36"/>
      <c r="E19" s="37"/>
      <c r="F19" s="24"/>
      <c r="G19" s="10"/>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31"/>
      <c r="BM19" s="31"/>
      <c r="BN19" s="31"/>
      <c r="BO19" s="62" t="str">
        <f>IF(ISBLANK(G19),"",VLOOKUP(G19,'Tier 3 Allowances'!$B$4:$C$30,2,FALSE)+SUMPRODUCT($H19:$BK19,$H$2:$BK$2)-IF(ISNUMBER(SEARCH("D3.0",G19)),0,$N19*$N$2))</f>
        <v/>
      </c>
      <c r="BP19" s="62" t="str">
        <f t="shared" si="1"/>
        <v/>
      </c>
      <c r="BQ19" s="63" t="str">
        <f t="shared" si="0"/>
        <v/>
      </c>
      <c r="BR19" s="24"/>
    </row>
    <row r="20" spans="1:70" x14ac:dyDescent="0.2">
      <c r="A20" s="10"/>
      <c r="B20" s="36"/>
      <c r="C20" s="36"/>
      <c r="D20" s="36"/>
      <c r="E20" s="37"/>
      <c r="F20" s="24"/>
      <c r="G20" s="10"/>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31"/>
      <c r="BM20" s="31"/>
      <c r="BN20" s="31"/>
      <c r="BO20" s="62" t="str">
        <f>IF(ISBLANK(G20),"",VLOOKUP(G20,'Tier 3 Allowances'!$B$4:$C$30,2,FALSE)+SUMPRODUCT($H20:$BK20,$H$2:$BK$2)-IF(ISNUMBER(SEARCH("D3.0",G20)),0,$N20*$N$2))</f>
        <v/>
      </c>
      <c r="BP20" s="62" t="str">
        <f t="shared" si="1"/>
        <v/>
      </c>
      <c r="BQ20" s="63" t="str">
        <f t="shared" si="0"/>
        <v/>
      </c>
      <c r="BR20" s="24"/>
    </row>
    <row r="21" spans="1:70" x14ac:dyDescent="0.2">
      <c r="A21" s="10"/>
      <c r="B21" s="36"/>
      <c r="C21" s="36"/>
      <c r="D21" s="36"/>
      <c r="E21" s="37"/>
      <c r="F21" s="24"/>
      <c r="G21" s="10"/>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31"/>
      <c r="BM21" s="31"/>
      <c r="BN21" s="31"/>
      <c r="BO21" s="62" t="str">
        <f>IF(ISBLANK(G21),"",VLOOKUP(G21,'Tier 3 Allowances'!$B$4:$C$30,2,FALSE)+SUMPRODUCT($H21:$BK21,$H$2:$BK$2)-IF(ISNUMBER(SEARCH("D3.0",G21)),0,$N21*$N$2))</f>
        <v/>
      </c>
      <c r="BP21" s="62" t="str">
        <f t="shared" si="1"/>
        <v/>
      </c>
      <c r="BQ21" s="63" t="str">
        <f t="shared" si="0"/>
        <v/>
      </c>
      <c r="BR21" s="24"/>
    </row>
    <row r="22" spans="1:70" x14ac:dyDescent="0.2">
      <c r="A22" s="10"/>
      <c r="B22" s="36"/>
      <c r="C22" s="36"/>
      <c r="D22" s="36"/>
      <c r="E22" s="37"/>
      <c r="F22" s="24"/>
      <c r="G22" s="10"/>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31"/>
      <c r="BM22" s="31"/>
      <c r="BN22" s="31"/>
      <c r="BO22" s="62" t="str">
        <f>IF(ISBLANK(G22),"",VLOOKUP(G22,'Tier 3 Allowances'!$B$4:$C$30,2,FALSE)+SUMPRODUCT($H22:$BK22,$H$2:$BK$2)-IF(ISNUMBER(SEARCH("D3.0",G22)),0,$N22*$N$2))</f>
        <v/>
      </c>
      <c r="BP22" s="62" t="str">
        <f t="shared" si="1"/>
        <v/>
      </c>
      <c r="BQ22" s="63" t="str">
        <f t="shared" si="0"/>
        <v/>
      </c>
      <c r="BR22" s="24"/>
    </row>
    <row r="23" spans="1:70" x14ac:dyDescent="0.2">
      <c r="A23" s="10"/>
      <c r="B23" s="36"/>
      <c r="C23" s="36"/>
      <c r="D23" s="36"/>
      <c r="E23" s="37"/>
      <c r="F23" s="24"/>
      <c r="G23" s="10"/>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31"/>
      <c r="BM23" s="31"/>
      <c r="BN23" s="31"/>
      <c r="BO23" s="62" t="str">
        <f>IF(ISBLANK(G23),"",VLOOKUP(G23,'Tier 3 Allowances'!$B$4:$C$30,2,FALSE)+SUMPRODUCT($H23:$BK23,$H$2:$BK$2)-IF(ISNUMBER(SEARCH("D3.0",G23)),0,$N23*$N$2))</f>
        <v/>
      </c>
      <c r="BP23" s="62" t="str">
        <f t="shared" si="1"/>
        <v/>
      </c>
      <c r="BQ23" s="63" t="str">
        <f t="shared" si="0"/>
        <v/>
      </c>
      <c r="BR23" s="24"/>
    </row>
    <row r="24" spans="1:70" x14ac:dyDescent="0.2">
      <c r="A24" s="10"/>
      <c r="B24" s="36"/>
      <c r="C24" s="36"/>
      <c r="D24" s="36"/>
      <c r="E24" s="37"/>
      <c r="F24" s="24"/>
      <c r="G24" s="10"/>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31"/>
      <c r="BM24" s="31"/>
      <c r="BN24" s="31"/>
      <c r="BO24" s="62" t="str">
        <f>IF(ISBLANK(G24),"",VLOOKUP(G24,'Tier 3 Allowances'!$B$4:$C$30,2,FALSE)+SUMPRODUCT($H24:$BK24,$H$2:$BK$2)-IF(ISNUMBER(SEARCH("D3.0",G24)),0,$N24*$N$2))</f>
        <v/>
      </c>
      <c r="BP24" s="62" t="str">
        <f t="shared" si="1"/>
        <v/>
      </c>
      <c r="BQ24" s="63" t="str">
        <f t="shared" si="0"/>
        <v/>
      </c>
      <c r="BR24" s="24"/>
    </row>
    <row r="25" spans="1:70" x14ac:dyDescent="0.2">
      <c r="A25" s="10"/>
      <c r="B25" s="36"/>
      <c r="C25" s="36"/>
      <c r="D25" s="36"/>
      <c r="E25" s="37"/>
      <c r="F25" s="24"/>
      <c r="G25" s="10"/>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31"/>
      <c r="BM25" s="31"/>
      <c r="BN25" s="31"/>
      <c r="BO25" s="62" t="str">
        <f>IF(ISBLANK(G25),"",VLOOKUP(G25,'Tier 3 Allowances'!$B$4:$C$30,2,FALSE)+SUMPRODUCT($H25:$BK25,$H$2:$BK$2)-IF(ISNUMBER(SEARCH("D3.0",G25)),0,$N25*$N$2))</f>
        <v/>
      </c>
      <c r="BP25" s="62" t="str">
        <f t="shared" si="1"/>
        <v/>
      </c>
      <c r="BQ25" s="63" t="str">
        <f t="shared" si="0"/>
        <v/>
      </c>
      <c r="BR25" s="24"/>
    </row>
    <row r="26" spans="1:70" x14ac:dyDescent="0.2">
      <c r="A26" s="10"/>
      <c r="B26" s="36"/>
      <c r="C26" s="36"/>
      <c r="D26" s="36"/>
      <c r="E26" s="37"/>
      <c r="F26" s="24"/>
      <c r="G26" s="10"/>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31"/>
      <c r="BM26" s="31"/>
      <c r="BN26" s="31"/>
      <c r="BO26" s="62" t="str">
        <f>IF(ISBLANK(G26),"",VLOOKUP(G26,'Tier 3 Allowances'!$B$4:$C$30,2,FALSE)+SUMPRODUCT($H26:$BK26,$H$2:$BK$2)-IF(ISNUMBER(SEARCH("D3.0",G26)),0,$N26*$N$2))</f>
        <v/>
      </c>
      <c r="BP26" s="62" t="str">
        <f t="shared" si="1"/>
        <v/>
      </c>
      <c r="BQ26" s="63" t="str">
        <f t="shared" si="0"/>
        <v/>
      </c>
      <c r="BR26" s="24"/>
    </row>
    <row r="27" spans="1:70" x14ac:dyDescent="0.2">
      <c r="A27" s="10"/>
      <c r="B27" s="36"/>
      <c r="C27" s="36"/>
      <c r="D27" s="36"/>
      <c r="E27" s="37"/>
      <c r="F27" s="24"/>
      <c r="G27" s="10"/>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31"/>
      <c r="BM27" s="31"/>
      <c r="BN27" s="31"/>
      <c r="BO27" s="62" t="str">
        <f>IF(ISBLANK(G27),"",VLOOKUP(G27,'Tier 3 Allowances'!$B$4:$C$30,2,FALSE)+SUMPRODUCT($H27:$BK27,$H$2:$BK$2)-IF(ISNUMBER(SEARCH("D3.0",G27)),0,$N27*$N$2))</f>
        <v/>
      </c>
      <c r="BP27" s="62" t="str">
        <f t="shared" si="1"/>
        <v/>
      </c>
      <c r="BQ27" s="63" t="str">
        <f t="shared" si="0"/>
        <v/>
      </c>
      <c r="BR27" s="24"/>
    </row>
    <row r="28" spans="1:70" x14ac:dyDescent="0.2">
      <c r="A28" s="10"/>
      <c r="B28" s="36"/>
      <c r="C28" s="36"/>
      <c r="D28" s="36"/>
      <c r="E28" s="37"/>
      <c r="F28" s="24"/>
      <c r="G28" s="10"/>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31"/>
      <c r="BM28" s="31"/>
      <c r="BN28" s="31"/>
      <c r="BO28" s="62" t="str">
        <f>IF(ISBLANK(G28),"",VLOOKUP(G28,'Tier 3 Allowances'!$B$4:$C$30,2,FALSE)+SUMPRODUCT($H28:$BK28,$H$2:$BK$2)-IF(ISNUMBER(SEARCH("D3.0",G28)),0,$N28*$N$2))</f>
        <v/>
      </c>
      <c r="BP28" s="62" t="str">
        <f t="shared" si="1"/>
        <v/>
      </c>
      <c r="BQ28" s="63" t="str">
        <f t="shared" si="0"/>
        <v/>
      </c>
      <c r="BR28" s="24"/>
    </row>
    <row r="29" spans="1:70" x14ac:dyDescent="0.2">
      <c r="A29" s="10"/>
      <c r="B29" s="36"/>
      <c r="C29" s="36"/>
      <c r="D29" s="36"/>
      <c r="E29" s="37"/>
      <c r="F29" s="24"/>
      <c r="G29" s="10"/>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31"/>
      <c r="BM29" s="31"/>
      <c r="BN29" s="31"/>
      <c r="BO29" s="62" t="str">
        <f>IF(ISBLANK(G29),"",VLOOKUP(G29,'Tier 3 Allowances'!$B$4:$C$30,2,FALSE)+SUMPRODUCT($H29:$BK29,$H$2:$BK$2)-IF(ISNUMBER(SEARCH("D3.0",G29)),0,$N29*$N$2))</f>
        <v/>
      </c>
      <c r="BP29" s="62" t="str">
        <f t="shared" si="1"/>
        <v/>
      </c>
      <c r="BQ29" s="63" t="str">
        <f t="shared" si="0"/>
        <v/>
      </c>
      <c r="BR29" s="24"/>
    </row>
    <row r="30" spans="1:70" x14ac:dyDescent="0.2">
      <c r="A30" s="10"/>
      <c r="B30" s="36"/>
      <c r="C30" s="36"/>
      <c r="D30" s="36"/>
      <c r="E30" s="37"/>
      <c r="F30" s="24"/>
      <c r="G30" s="10"/>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31"/>
      <c r="BM30" s="31"/>
      <c r="BN30" s="31"/>
      <c r="BO30" s="62" t="str">
        <f>IF(ISBLANK(G30),"",VLOOKUP(G30,'Tier 3 Allowances'!$B$4:$C$30,2,FALSE)+SUMPRODUCT($H30:$BK30,$H$2:$BK$2)-IF(ISNUMBER(SEARCH("D3.0",G30)),0,$N30*$N$2))</f>
        <v/>
      </c>
      <c r="BP30" s="62" t="str">
        <f t="shared" si="1"/>
        <v/>
      </c>
      <c r="BQ30" s="63" t="str">
        <f t="shared" si="0"/>
        <v/>
      </c>
      <c r="BR30" s="24"/>
    </row>
    <row r="31" spans="1:70" x14ac:dyDescent="0.2">
      <c r="A31" s="10"/>
      <c r="B31" s="36"/>
      <c r="C31" s="36"/>
      <c r="D31" s="36"/>
      <c r="E31" s="37"/>
      <c r="F31" s="24"/>
      <c r="G31" s="10"/>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31"/>
      <c r="BM31" s="31"/>
      <c r="BN31" s="31"/>
      <c r="BO31" s="62" t="str">
        <f>IF(ISBLANK(G31),"",VLOOKUP(G31,'Tier 3 Allowances'!$B$4:$C$30,2,FALSE)+SUMPRODUCT($H31:$BK31,$H$2:$BK$2)-IF(ISNUMBER(SEARCH("D3.0",G31)),0,$N31*$N$2))</f>
        <v/>
      </c>
      <c r="BP31" s="62" t="str">
        <f t="shared" si="1"/>
        <v/>
      </c>
      <c r="BQ31" s="63" t="str">
        <f t="shared" si="0"/>
        <v/>
      </c>
      <c r="BR31" s="24"/>
    </row>
    <row r="32" spans="1:70" x14ac:dyDescent="0.2">
      <c r="A32" s="10"/>
      <c r="B32" s="36"/>
      <c r="C32" s="36"/>
      <c r="D32" s="36"/>
      <c r="E32" s="37"/>
      <c r="F32" s="24"/>
      <c r="G32" s="10"/>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31"/>
      <c r="BM32" s="31"/>
      <c r="BN32" s="31"/>
      <c r="BO32" s="62" t="str">
        <f>IF(ISBLANK(G32),"",VLOOKUP(G32,'Tier 3 Allowances'!$B$4:$C$30,2,FALSE)+SUMPRODUCT($H32:$BK32,$H$2:$BK$2)-IF(ISNUMBER(SEARCH("D3.0",G32)),0,$N32*$N$2))</f>
        <v/>
      </c>
      <c r="BP32" s="62" t="str">
        <f t="shared" si="1"/>
        <v/>
      </c>
      <c r="BQ32" s="63" t="str">
        <f t="shared" si="0"/>
        <v/>
      </c>
      <c r="BR32" s="24"/>
    </row>
    <row r="33" spans="1:70" x14ac:dyDescent="0.2">
      <c r="A33" s="10"/>
      <c r="B33" s="36"/>
      <c r="C33" s="36"/>
      <c r="D33" s="36"/>
      <c r="E33" s="37"/>
      <c r="F33" s="24"/>
      <c r="G33" s="10"/>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31"/>
      <c r="BM33" s="31"/>
      <c r="BN33" s="31"/>
      <c r="BO33" s="62" t="str">
        <f>IF(ISBLANK(G33),"",VLOOKUP(G33,'Tier 3 Allowances'!$B$4:$C$30,2,FALSE)+SUMPRODUCT($H33:$BK33,$H$2:$BK$2)-IF(ISNUMBER(SEARCH("D3.0",G33)),0,$N33*$N$2))</f>
        <v/>
      </c>
      <c r="BP33" s="62" t="str">
        <f t="shared" si="1"/>
        <v/>
      </c>
      <c r="BQ33" s="63" t="str">
        <f t="shared" si="0"/>
        <v/>
      </c>
      <c r="BR33" s="24"/>
    </row>
    <row r="34" spans="1:70" x14ac:dyDescent="0.2">
      <c r="A34" s="10"/>
      <c r="B34" s="36"/>
      <c r="C34" s="36"/>
      <c r="D34" s="36"/>
      <c r="E34" s="37"/>
      <c r="F34" s="24"/>
      <c r="G34" s="10"/>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31"/>
      <c r="BM34" s="31"/>
      <c r="BN34" s="31"/>
      <c r="BO34" s="62" t="str">
        <f>IF(ISBLANK(G34),"",VLOOKUP(G34,'Tier 3 Allowances'!$B$4:$C$30,2,FALSE)+SUMPRODUCT($H34:$BK34,$H$2:$BK$2)-IF(ISNUMBER(SEARCH("D3.0",G34)),0,$N34*$N$2))</f>
        <v/>
      </c>
      <c r="BP34" s="62" t="str">
        <f t="shared" si="1"/>
        <v/>
      </c>
      <c r="BQ34" s="63" t="str">
        <f t="shared" si="0"/>
        <v/>
      </c>
      <c r="BR34" s="24"/>
    </row>
    <row r="35" spans="1:70" x14ac:dyDescent="0.2">
      <c r="A35" s="10"/>
      <c r="B35" s="36"/>
      <c r="C35" s="36"/>
      <c r="D35" s="36"/>
      <c r="E35" s="37"/>
      <c r="F35" s="24"/>
      <c r="G35" s="10"/>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31"/>
      <c r="BM35" s="31"/>
      <c r="BN35" s="31"/>
      <c r="BO35" s="62" t="str">
        <f>IF(ISBLANK(G35),"",VLOOKUP(G35,'Tier 3 Allowances'!$B$4:$C$30,2,FALSE)+SUMPRODUCT($H35:$BK35,$H$2:$BK$2)-IF(ISNUMBER(SEARCH("D3.0",G35)),0,$N35*$N$2))</f>
        <v/>
      </c>
      <c r="BP35" s="62" t="str">
        <f t="shared" si="1"/>
        <v/>
      </c>
      <c r="BQ35" s="63" t="str">
        <f t="shared" si="0"/>
        <v/>
      </c>
      <c r="BR35" s="24"/>
    </row>
    <row r="36" spans="1:70" x14ac:dyDescent="0.2">
      <c r="A36" s="10"/>
      <c r="B36" s="36"/>
      <c r="C36" s="36"/>
      <c r="D36" s="36"/>
      <c r="E36" s="37"/>
      <c r="F36" s="24"/>
      <c r="G36" s="10"/>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31"/>
      <c r="BM36" s="31"/>
      <c r="BN36" s="31"/>
      <c r="BO36" s="62" t="str">
        <f>IF(ISBLANK(G36),"",VLOOKUP(G36,'Tier 3 Allowances'!$B$4:$C$30,2,FALSE)+SUMPRODUCT($H36:$BK36,$H$2:$BK$2)-IF(ISNUMBER(SEARCH("D3.0",G36)),0,$N36*$N$2))</f>
        <v/>
      </c>
      <c r="BP36" s="62" t="str">
        <f t="shared" si="1"/>
        <v/>
      </c>
      <c r="BQ36" s="63" t="str">
        <f t="shared" si="0"/>
        <v/>
      </c>
      <c r="BR36" s="24"/>
    </row>
    <row r="37" spans="1:70" x14ac:dyDescent="0.2">
      <c r="A37" s="10"/>
      <c r="B37" s="36"/>
      <c r="C37" s="36"/>
      <c r="D37" s="36"/>
      <c r="E37" s="37"/>
      <c r="F37" s="24"/>
      <c r="G37" s="10"/>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31"/>
      <c r="BM37" s="31"/>
      <c r="BN37" s="31"/>
      <c r="BO37" s="62" t="str">
        <f>IF(ISBLANK(G37),"",VLOOKUP(G37,'Tier 3 Allowances'!$B$4:$C$30,2,FALSE)+SUMPRODUCT($H37:$BK37,$H$2:$BK$2)-IF(ISNUMBER(SEARCH("D3.0",G37)),0,$N37*$N$2))</f>
        <v/>
      </c>
      <c r="BP37" s="62" t="str">
        <f t="shared" si="1"/>
        <v/>
      </c>
      <c r="BQ37" s="63" t="str">
        <f t="shared" si="0"/>
        <v/>
      </c>
      <c r="BR37" s="24"/>
    </row>
    <row r="38" spans="1:70" x14ac:dyDescent="0.2">
      <c r="A38" s="10"/>
      <c r="B38" s="36"/>
      <c r="C38" s="36"/>
      <c r="D38" s="36"/>
      <c r="E38" s="37"/>
      <c r="F38" s="24"/>
      <c r="G38" s="10"/>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31"/>
      <c r="BM38" s="31"/>
      <c r="BN38" s="31"/>
      <c r="BO38" s="62" t="str">
        <f>IF(ISBLANK(G38),"",VLOOKUP(G38,'Tier 3 Allowances'!$B$4:$C$30,2,FALSE)+SUMPRODUCT($H38:$BK38,$H$2:$BK$2)-IF(ISNUMBER(SEARCH("D3.0",G38)),0,$N38*$N$2))</f>
        <v/>
      </c>
      <c r="BP38" s="62" t="str">
        <f t="shared" si="1"/>
        <v/>
      </c>
      <c r="BQ38" s="63" t="str">
        <f t="shared" si="0"/>
        <v/>
      </c>
      <c r="BR38" s="24"/>
    </row>
    <row r="39" spans="1:70" x14ac:dyDescent="0.2">
      <c r="A39" s="10"/>
      <c r="B39" s="36"/>
      <c r="C39" s="36"/>
      <c r="D39" s="36"/>
      <c r="E39" s="37"/>
      <c r="F39" s="24"/>
      <c r="G39" s="10"/>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31"/>
      <c r="BM39" s="31"/>
      <c r="BN39" s="31"/>
      <c r="BO39" s="62" t="str">
        <f>IF(ISBLANK(G39),"",VLOOKUP(G39,'Tier 3 Allowances'!$B$4:$C$30,2,FALSE)+SUMPRODUCT($H39:$BK39,$H$2:$BK$2)-IF(ISNUMBER(SEARCH("D3.0",G39)),0,$N39*$N$2))</f>
        <v/>
      </c>
      <c r="BP39" s="62" t="str">
        <f t="shared" si="1"/>
        <v/>
      </c>
      <c r="BQ39" s="63" t="str">
        <f t="shared" si="0"/>
        <v/>
      </c>
      <c r="BR39" s="24"/>
    </row>
    <row r="40" spans="1:70" x14ac:dyDescent="0.2">
      <c r="A40" s="10"/>
      <c r="B40" s="36"/>
      <c r="C40" s="36"/>
      <c r="D40" s="36"/>
      <c r="E40" s="37"/>
      <c r="F40" s="24"/>
      <c r="G40" s="10"/>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31"/>
      <c r="BM40" s="31"/>
      <c r="BN40" s="31"/>
      <c r="BO40" s="62" t="str">
        <f>IF(ISBLANK(G40),"",VLOOKUP(G40,'Tier 3 Allowances'!$B$4:$C$30,2,FALSE)+SUMPRODUCT($H40:$BK40,$H$2:$BK$2)-IF(ISNUMBER(SEARCH("D3.0",G40)),0,$N40*$N$2))</f>
        <v/>
      </c>
      <c r="BP40" s="62" t="str">
        <f t="shared" si="1"/>
        <v/>
      </c>
      <c r="BQ40" s="63" t="str">
        <f t="shared" si="0"/>
        <v/>
      </c>
      <c r="BR40" s="24"/>
    </row>
    <row r="41" spans="1:70" x14ac:dyDescent="0.2">
      <c r="A41" s="10"/>
      <c r="B41" s="36"/>
      <c r="C41" s="36"/>
      <c r="D41" s="36"/>
      <c r="E41" s="37"/>
      <c r="F41" s="24"/>
      <c r="G41" s="10"/>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31"/>
      <c r="BM41" s="31"/>
      <c r="BN41" s="31"/>
      <c r="BO41" s="62" t="str">
        <f>IF(ISBLANK(G41),"",VLOOKUP(G41,'Tier 3 Allowances'!$B$4:$C$30,2,FALSE)+SUMPRODUCT($H41:$BK41,$H$2:$BK$2)-IF(ISNUMBER(SEARCH("D3.0",G41)),0,$N41*$N$2))</f>
        <v/>
      </c>
      <c r="BP41" s="62" t="str">
        <f t="shared" si="1"/>
        <v/>
      </c>
      <c r="BQ41" s="63" t="str">
        <f t="shared" si="0"/>
        <v/>
      </c>
      <c r="BR41" s="24"/>
    </row>
    <row r="42" spans="1:70" x14ac:dyDescent="0.2">
      <c r="A42" s="10"/>
      <c r="B42" s="36"/>
      <c r="C42" s="36"/>
      <c r="D42" s="36"/>
      <c r="E42" s="37"/>
      <c r="F42" s="24"/>
      <c r="G42" s="10"/>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31"/>
      <c r="BM42" s="31"/>
      <c r="BN42" s="31"/>
      <c r="BO42" s="62" t="str">
        <f>IF(ISBLANK(G42),"",VLOOKUP(G42,'Tier 3 Allowances'!$B$4:$C$30,2,FALSE)+SUMPRODUCT($H42:$BK42,$H$2:$BK$2)-IF(ISNUMBER(SEARCH("D3.0",G42)),0,$N42*$N$2))</f>
        <v/>
      </c>
      <c r="BP42" s="62" t="str">
        <f t="shared" si="1"/>
        <v/>
      </c>
      <c r="BQ42" s="63" t="str">
        <f t="shared" si="0"/>
        <v/>
      </c>
      <c r="BR42" s="24"/>
    </row>
    <row r="43" spans="1:70" x14ac:dyDescent="0.2">
      <c r="A43" s="10"/>
      <c r="B43" s="36"/>
      <c r="C43" s="36"/>
      <c r="D43" s="36"/>
      <c r="E43" s="37"/>
      <c r="F43" s="24"/>
      <c r="G43" s="10"/>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31"/>
      <c r="BM43" s="31"/>
      <c r="BN43" s="31"/>
      <c r="BO43" s="62" t="str">
        <f>IF(ISBLANK(G43),"",VLOOKUP(G43,'Tier 3 Allowances'!$B$4:$C$30,2,FALSE)+SUMPRODUCT($H43:$BK43,$H$2:$BK$2)-IF(ISNUMBER(SEARCH("D3.0",G43)),0,$N43*$N$2))</f>
        <v/>
      </c>
      <c r="BP43" s="62" t="str">
        <f t="shared" si="1"/>
        <v/>
      </c>
      <c r="BQ43" s="63" t="str">
        <f t="shared" si="0"/>
        <v/>
      </c>
      <c r="BR43" s="24"/>
    </row>
    <row r="44" spans="1:70" x14ac:dyDescent="0.2">
      <c r="A44" s="10"/>
      <c r="B44" s="36"/>
      <c r="C44" s="36"/>
      <c r="D44" s="36"/>
      <c r="E44" s="37"/>
      <c r="F44" s="24"/>
      <c r="G44" s="10"/>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31"/>
      <c r="BM44" s="31"/>
      <c r="BN44" s="31"/>
      <c r="BO44" s="62" t="str">
        <f>IF(ISBLANK(G44),"",VLOOKUP(G44,'Tier 3 Allowances'!$B$4:$C$30,2,FALSE)+SUMPRODUCT($H44:$BK44,$H$2:$BK$2)-IF(ISNUMBER(SEARCH("D3.0",G44)),0,$N44*$N$2))</f>
        <v/>
      </c>
      <c r="BP44" s="62" t="str">
        <f t="shared" si="1"/>
        <v/>
      </c>
      <c r="BQ44" s="63" t="str">
        <f t="shared" si="0"/>
        <v/>
      </c>
      <c r="BR44" s="24"/>
    </row>
    <row r="45" spans="1:70" x14ac:dyDescent="0.2">
      <c r="A45" s="10"/>
      <c r="B45" s="36"/>
      <c r="C45" s="36"/>
      <c r="D45" s="36"/>
      <c r="E45" s="37"/>
      <c r="F45" s="24"/>
      <c r="G45" s="10"/>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31"/>
      <c r="BM45" s="31"/>
      <c r="BN45" s="31"/>
      <c r="BO45" s="62" t="str">
        <f>IF(ISBLANK(G45),"",VLOOKUP(G45,'Tier 3 Allowances'!$B$4:$C$30,2,FALSE)+SUMPRODUCT($H45:$BK45,$H$2:$BK$2)-IF(ISNUMBER(SEARCH("D3.0",G45)),0,$N45*$N$2))</f>
        <v/>
      </c>
      <c r="BP45" s="62" t="str">
        <f t="shared" si="1"/>
        <v/>
      </c>
      <c r="BQ45" s="63" t="str">
        <f t="shared" si="0"/>
        <v/>
      </c>
      <c r="BR45" s="24"/>
    </row>
    <row r="46" spans="1:70" x14ac:dyDescent="0.2">
      <c r="A46" s="10"/>
      <c r="B46" s="36"/>
      <c r="C46" s="36"/>
      <c r="D46" s="36"/>
      <c r="E46" s="37"/>
      <c r="F46" s="24"/>
      <c r="G46" s="10"/>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31"/>
      <c r="BM46" s="31"/>
      <c r="BN46" s="31"/>
      <c r="BO46" s="62" t="str">
        <f>IF(ISBLANK(G46),"",VLOOKUP(G46,'Tier 3 Allowances'!$B$4:$C$30,2,FALSE)+SUMPRODUCT($H46:$BK46,$H$2:$BK$2)-IF(ISNUMBER(SEARCH("D3.0",G46)),0,$N46*$N$2))</f>
        <v/>
      </c>
      <c r="BP46" s="62" t="str">
        <f t="shared" si="1"/>
        <v/>
      </c>
      <c r="BQ46" s="63" t="str">
        <f t="shared" si="0"/>
        <v/>
      </c>
      <c r="BR46" s="24"/>
    </row>
    <row r="47" spans="1:70" x14ac:dyDescent="0.2">
      <c r="A47" s="10"/>
      <c r="B47" s="36"/>
      <c r="C47" s="36"/>
      <c r="D47" s="36"/>
      <c r="E47" s="37"/>
      <c r="F47" s="24"/>
      <c r="G47" s="10"/>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31"/>
      <c r="BM47" s="31"/>
      <c r="BN47" s="31"/>
      <c r="BO47" s="62" t="str">
        <f>IF(ISBLANK(G47),"",VLOOKUP(G47,'Tier 3 Allowances'!$B$4:$C$30,2,FALSE)+SUMPRODUCT($H47:$BK47,$H$2:$BK$2)-IF(ISNUMBER(SEARCH("D3.0",G47)),0,$N47*$N$2))</f>
        <v/>
      </c>
      <c r="BP47" s="62" t="str">
        <f t="shared" si="1"/>
        <v/>
      </c>
      <c r="BQ47" s="63" t="str">
        <f t="shared" si="0"/>
        <v/>
      </c>
      <c r="BR47" s="24"/>
    </row>
    <row r="48" spans="1:70" x14ac:dyDescent="0.2">
      <c r="A48" s="10"/>
      <c r="B48" s="36"/>
      <c r="C48" s="36"/>
      <c r="D48" s="36"/>
      <c r="E48" s="37"/>
      <c r="F48" s="24"/>
      <c r="G48" s="10"/>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31"/>
      <c r="BM48" s="31"/>
      <c r="BN48" s="31"/>
      <c r="BO48" s="62" t="str">
        <f>IF(ISBLANK(G48),"",VLOOKUP(G48,'Tier 3 Allowances'!$B$4:$C$30,2,FALSE)+SUMPRODUCT($H48:$BK48,$H$2:$BK$2)-IF(ISNUMBER(SEARCH("D3.0",G48)),0,$N48*$N$2))</f>
        <v/>
      </c>
      <c r="BP48" s="62" t="str">
        <f t="shared" si="1"/>
        <v/>
      </c>
      <c r="BQ48" s="63" t="str">
        <f t="shared" si="0"/>
        <v/>
      </c>
      <c r="BR48" s="24"/>
    </row>
    <row r="49" spans="1:70" x14ac:dyDescent="0.2">
      <c r="A49" s="10"/>
      <c r="B49" s="36"/>
      <c r="C49" s="36"/>
      <c r="D49" s="36"/>
      <c r="E49" s="37"/>
      <c r="F49" s="24"/>
      <c r="G49" s="10"/>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31"/>
      <c r="BM49" s="31"/>
      <c r="BN49" s="31"/>
      <c r="BO49" s="62" t="str">
        <f>IF(ISBLANK(G49),"",VLOOKUP(G49,'Tier 3 Allowances'!$B$4:$C$30,2,FALSE)+SUMPRODUCT($H49:$BK49,$H$2:$BK$2)-IF(ISNUMBER(SEARCH("D3.0",G49)),0,$N49*$N$2))</f>
        <v/>
      </c>
      <c r="BP49" s="62" t="str">
        <f t="shared" si="1"/>
        <v/>
      </c>
      <c r="BQ49" s="63" t="str">
        <f t="shared" si="0"/>
        <v/>
      </c>
      <c r="BR49" s="24"/>
    </row>
    <row r="50" spans="1:70" x14ac:dyDescent="0.2">
      <c r="A50" s="10"/>
      <c r="B50" s="36"/>
      <c r="C50" s="36"/>
      <c r="D50" s="36"/>
      <c r="E50" s="37"/>
      <c r="F50" s="24"/>
      <c r="G50" s="10"/>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31"/>
      <c r="BM50" s="31"/>
      <c r="BN50" s="31"/>
      <c r="BO50" s="62" t="str">
        <f>IF(ISBLANK(G50),"",VLOOKUP(G50,'Tier 3 Allowances'!$B$4:$C$30,2,FALSE)+SUMPRODUCT($H50:$BK50,$H$2:$BK$2)-IF(ISNUMBER(SEARCH("D3.0",G50)),0,$N50*$N$2))</f>
        <v/>
      </c>
      <c r="BP50" s="62" t="str">
        <f t="shared" si="1"/>
        <v/>
      </c>
      <c r="BQ50" s="63" t="str">
        <f t="shared" si="0"/>
        <v/>
      </c>
      <c r="BR50" s="24"/>
    </row>
    <row r="51" spans="1:70" x14ac:dyDescent="0.2">
      <c r="A51" s="10"/>
      <c r="B51" s="36"/>
      <c r="C51" s="36"/>
      <c r="D51" s="36"/>
      <c r="E51" s="37"/>
      <c r="F51" s="24"/>
      <c r="G51" s="10"/>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31"/>
      <c r="BM51" s="31"/>
      <c r="BN51" s="31"/>
      <c r="BO51" s="62" t="str">
        <f>IF(ISBLANK(G51),"",VLOOKUP(G51,'Tier 3 Allowances'!$B$4:$C$30,2,FALSE)+SUMPRODUCT($H51:$BK51,$H$2:$BK$2)-IF(ISNUMBER(SEARCH("D3.0",G51)),0,$N51*$N$2))</f>
        <v/>
      </c>
      <c r="BP51" s="62" t="str">
        <f t="shared" si="1"/>
        <v/>
      </c>
      <c r="BQ51" s="63" t="str">
        <f t="shared" si="0"/>
        <v/>
      </c>
      <c r="BR51" s="24"/>
    </row>
    <row r="52" spans="1:70" x14ac:dyDescent="0.2">
      <c r="A52" s="10"/>
      <c r="B52" s="36"/>
      <c r="C52" s="36"/>
      <c r="D52" s="36"/>
      <c r="E52" s="37"/>
      <c r="F52" s="24"/>
      <c r="G52" s="10"/>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31"/>
      <c r="BM52" s="31"/>
      <c r="BN52" s="31"/>
      <c r="BO52" s="62" t="str">
        <f>IF(ISBLANK(G52),"",VLOOKUP(G52,'Tier 3 Allowances'!$B$4:$C$30,2,FALSE)+SUMPRODUCT($H52:$BK52,$H$2:$BK$2)-IF(ISNUMBER(SEARCH("D3.0",G52)),0,$N52*$N$2))</f>
        <v/>
      </c>
      <c r="BP52" s="62" t="str">
        <f t="shared" si="1"/>
        <v/>
      </c>
      <c r="BQ52" s="63" t="str">
        <f t="shared" si="0"/>
        <v/>
      </c>
      <c r="BR52" s="24"/>
    </row>
    <row r="53" spans="1:70" x14ac:dyDescent="0.2">
      <c r="A53" s="10"/>
      <c r="B53" s="36"/>
      <c r="C53" s="36"/>
      <c r="D53" s="36"/>
      <c r="E53" s="37"/>
      <c r="F53" s="24"/>
      <c r="G53" s="10"/>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31"/>
      <c r="BM53" s="31"/>
      <c r="BN53" s="31"/>
      <c r="BO53" s="62" t="str">
        <f>IF(ISBLANK(G53),"",VLOOKUP(G53,'Tier 3 Allowances'!$B$4:$C$30,2,FALSE)+SUMPRODUCT($H53:$BK53,$H$2:$BK$2)-IF(ISNUMBER(SEARCH("D3.0",G53)),0,$N53*$N$2))</f>
        <v/>
      </c>
      <c r="BP53" s="62" t="str">
        <f t="shared" si="1"/>
        <v/>
      </c>
      <c r="BQ53" s="63" t="str">
        <f t="shared" si="0"/>
        <v/>
      </c>
      <c r="BR53" s="24"/>
    </row>
    <row r="54" spans="1:70" x14ac:dyDescent="0.2">
      <c r="A54" s="10"/>
      <c r="B54" s="36"/>
      <c r="C54" s="36"/>
      <c r="D54" s="36"/>
      <c r="E54" s="37"/>
      <c r="F54" s="24"/>
      <c r="G54" s="10"/>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31"/>
      <c r="BM54" s="31"/>
      <c r="BN54" s="31"/>
      <c r="BO54" s="62" t="str">
        <f>IF(ISBLANK(G54),"",VLOOKUP(G54,'Tier 3 Allowances'!$B$4:$C$30,2,FALSE)+SUMPRODUCT($H54:$BK54,$H$2:$BK$2)-IF(ISNUMBER(SEARCH("D3.0",G54)),0,$N54*$N$2))</f>
        <v/>
      </c>
      <c r="BP54" s="62" t="str">
        <f t="shared" si="1"/>
        <v/>
      </c>
      <c r="BQ54" s="63" t="str">
        <f t="shared" si="0"/>
        <v/>
      </c>
      <c r="BR54" s="24"/>
    </row>
    <row r="55" spans="1:70" x14ac:dyDescent="0.2">
      <c r="A55" s="10"/>
      <c r="B55" s="36"/>
      <c r="C55" s="36"/>
      <c r="D55" s="36"/>
      <c r="E55" s="37"/>
      <c r="F55" s="24"/>
      <c r="G55" s="10"/>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31"/>
      <c r="BM55" s="31"/>
      <c r="BN55" s="31"/>
      <c r="BO55" s="62" t="str">
        <f>IF(ISBLANK(G55),"",VLOOKUP(G55,'Tier 3 Allowances'!$B$4:$C$30,2,FALSE)+SUMPRODUCT($H55:$BK55,$H$2:$BK$2)-IF(ISNUMBER(SEARCH("D3.0",G55)),0,$N55*$N$2))</f>
        <v/>
      </c>
      <c r="BP55" s="62" t="str">
        <f t="shared" si="1"/>
        <v/>
      </c>
      <c r="BQ55" s="63" t="str">
        <f t="shared" si="0"/>
        <v/>
      </c>
      <c r="BR55" s="24"/>
    </row>
    <row r="56" spans="1:70" x14ac:dyDescent="0.2">
      <c r="A56" s="10"/>
      <c r="B56" s="36"/>
      <c r="C56" s="36"/>
      <c r="D56" s="36"/>
      <c r="E56" s="37"/>
      <c r="F56" s="24"/>
      <c r="G56" s="10"/>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31"/>
      <c r="BM56" s="31"/>
      <c r="BN56" s="31"/>
      <c r="BO56" s="62" t="str">
        <f>IF(ISBLANK(G56),"",VLOOKUP(G56,'Tier 3 Allowances'!$B$4:$C$30,2,FALSE)+SUMPRODUCT($H56:$BK56,$H$2:$BK$2)-IF(ISNUMBER(SEARCH("D3.0",G56)),0,$N56*$N$2))</f>
        <v/>
      </c>
      <c r="BP56" s="62" t="str">
        <f t="shared" si="1"/>
        <v/>
      </c>
      <c r="BQ56" s="63" t="str">
        <f t="shared" si="0"/>
        <v/>
      </c>
      <c r="BR56" s="24"/>
    </row>
    <row r="57" spans="1:70" x14ac:dyDescent="0.2">
      <c r="A57" s="10"/>
      <c r="B57" s="36"/>
      <c r="C57" s="36"/>
      <c r="D57" s="36"/>
      <c r="E57" s="37"/>
      <c r="F57" s="24"/>
      <c r="G57" s="10"/>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31"/>
      <c r="BM57" s="31"/>
      <c r="BN57" s="31"/>
      <c r="BO57" s="62" t="str">
        <f>IF(ISBLANK(G57),"",VLOOKUP(G57,'Tier 3 Allowances'!$B$4:$C$30,2,FALSE)+SUMPRODUCT($H57:$BK57,$H$2:$BK$2)-IF(ISNUMBER(SEARCH("D3.0",G57)),0,$N57*$N$2))</f>
        <v/>
      </c>
      <c r="BP57" s="62" t="str">
        <f t="shared" si="1"/>
        <v/>
      </c>
      <c r="BQ57" s="63" t="str">
        <f t="shared" si="0"/>
        <v/>
      </c>
      <c r="BR57" s="24"/>
    </row>
    <row r="58" spans="1:70" x14ac:dyDescent="0.2">
      <c r="A58" s="10"/>
      <c r="B58" s="36"/>
      <c r="C58" s="36"/>
      <c r="D58" s="36"/>
      <c r="E58" s="37"/>
      <c r="F58" s="24"/>
      <c r="G58" s="10"/>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31"/>
      <c r="BM58" s="31"/>
      <c r="BN58" s="31"/>
      <c r="BO58" s="62" t="str">
        <f>IF(ISBLANK(G58),"",VLOOKUP(G58,'Tier 3 Allowances'!$B$4:$C$30,2,FALSE)+SUMPRODUCT($H58:$BK58,$H$2:$BK$2)-IF(ISNUMBER(SEARCH("D3.0",G58)),0,$N58*$N$2))</f>
        <v/>
      </c>
      <c r="BP58" s="62" t="str">
        <f t="shared" si="1"/>
        <v/>
      </c>
      <c r="BQ58" s="63" t="str">
        <f t="shared" si="0"/>
        <v/>
      </c>
      <c r="BR58" s="24"/>
    </row>
    <row r="59" spans="1:70" x14ac:dyDescent="0.2">
      <c r="A59" s="10"/>
      <c r="B59" s="36"/>
      <c r="C59" s="36"/>
      <c r="D59" s="36"/>
      <c r="E59" s="37"/>
      <c r="F59" s="24"/>
      <c r="G59" s="10"/>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c r="BC59" s="53"/>
      <c r="BD59" s="53"/>
      <c r="BE59" s="53"/>
      <c r="BF59" s="53"/>
      <c r="BG59" s="53"/>
      <c r="BH59" s="53"/>
      <c r="BI59" s="53"/>
      <c r="BJ59" s="53"/>
      <c r="BK59" s="53"/>
      <c r="BL59" s="31"/>
      <c r="BM59" s="31"/>
      <c r="BN59" s="31"/>
      <c r="BO59" s="62" t="str">
        <f>IF(ISBLANK(G59),"",VLOOKUP(G59,'Tier 3 Allowances'!$B$4:$C$30,2,FALSE)+SUMPRODUCT($H59:$BK59,$H$2:$BK$2)-IF(ISNUMBER(SEARCH("D3.0",G59)),0,$N59*$N$2))</f>
        <v/>
      </c>
      <c r="BP59" s="62" t="str">
        <f t="shared" si="1"/>
        <v/>
      </c>
      <c r="BQ59" s="63" t="str">
        <f t="shared" si="0"/>
        <v/>
      </c>
      <c r="BR59" s="24"/>
    </row>
    <row r="60" spans="1:70" x14ac:dyDescent="0.2">
      <c r="A60" s="10"/>
      <c r="B60" s="36"/>
      <c r="C60" s="36"/>
      <c r="D60" s="36"/>
      <c r="E60" s="37"/>
      <c r="F60" s="24"/>
      <c r="G60" s="10"/>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31"/>
      <c r="BM60" s="31"/>
      <c r="BN60" s="31"/>
      <c r="BO60" s="62" t="str">
        <f>IF(ISBLANK(G60),"",VLOOKUP(G60,'Tier 3 Allowances'!$B$4:$C$30,2,FALSE)+SUMPRODUCT($H60:$BK60,$H$2:$BK$2)-IF(ISNUMBER(SEARCH("D3.0",G60)),0,$N60*$N$2))</f>
        <v/>
      </c>
      <c r="BP60" s="62" t="str">
        <f t="shared" si="1"/>
        <v/>
      </c>
      <c r="BQ60" s="63" t="str">
        <f t="shared" si="0"/>
        <v/>
      </c>
    </row>
    <row r="61" spans="1:70" x14ac:dyDescent="0.2">
      <c r="A61" s="10"/>
      <c r="B61" s="36"/>
      <c r="C61" s="36"/>
      <c r="D61" s="36"/>
      <c r="E61" s="37"/>
      <c r="F61" s="24"/>
      <c r="G61" s="10"/>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31"/>
      <c r="BM61" s="31"/>
      <c r="BN61" s="31"/>
      <c r="BO61" s="62" t="str">
        <f>IF(ISBLANK(G61),"",VLOOKUP(G61,'Tier 3 Allowances'!$B$4:$C$30,2,FALSE)+SUMPRODUCT($H61:$BK61,$H$2:$BK$2)-IF(ISNUMBER(SEARCH("D3.0",G61)),0,$N61*$N$2))</f>
        <v/>
      </c>
      <c r="BP61" s="62" t="str">
        <f t="shared" si="1"/>
        <v/>
      </c>
      <c r="BQ61" s="63" t="str">
        <f t="shared" si="0"/>
        <v/>
      </c>
    </row>
    <row r="62" spans="1:70" x14ac:dyDescent="0.2">
      <c r="A62" s="10"/>
      <c r="B62" s="36"/>
      <c r="C62" s="36"/>
      <c r="D62" s="36"/>
      <c r="E62" s="37"/>
      <c r="F62" s="24"/>
      <c r="G62" s="10"/>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31"/>
      <c r="BM62" s="31"/>
      <c r="BN62" s="31"/>
      <c r="BO62" s="62" t="str">
        <f>IF(ISBLANK(G62),"",VLOOKUP(G62,'Tier 3 Allowances'!$B$4:$C$30,2,FALSE)+SUMPRODUCT($H62:$BK62,$H$2:$BK$2)-IF(ISNUMBER(SEARCH("D3.0",G62)),0,$N62*$N$2))</f>
        <v/>
      </c>
      <c r="BP62" s="62" t="str">
        <f t="shared" si="1"/>
        <v/>
      </c>
      <c r="BQ62" s="63" t="str">
        <f t="shared" si="0"/>
        <v/>
      </c>
    </row>
    <row r="63" spans="1:70" x14ac:dyDescent="0.2">
      <c r="A63" s="10"/>
      <c r="B63" s="36"/>
      <c r="C63" s="36"/>
      <c r="D63" s="36"/>
      <c r="E63" s="37"/>
      <c r="F63" s="24"/>
      <c r="G63" s="10"/>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31"/>
      <c r="BM63" s="31"/>
      <c r="BN63" s="31"/>
      <c r="BO63" s="62" t="str">
        <f>IF(ISBLANK(G63),"",VLOOKUP(G63,'Tier 3 Allowances'!$B$4:$C$30,2,FALSE)+SUMPRODUCT($H63:$BK63,$H$2:$BK$2)-IF(ISNUMBER(SEARCH("D3.0",G63)),0,$N63*$N$2))</f>
        <v/>
      </c>
      <c r="BP63" s="62" t="str">
        <f t="shared" si="1"/>
        <v/>
      </c>
      <c r="BQ63" s="63" t="str">
        <f t="shared" si="0"/>
        <v/>
      </c>
    </row>
    <row r="64" spans="1:70" x14ac:dyDescent="0.2">
      <c r="A64" s="10"/>
      <c r="B64" s="36"/>
      <c r="C64" s="36"/>
      <c r="D64" s="36"/>
      <c r="E64" s="37"/>
      <c r="F64" s="24"/>
      <c r="G64" s="10"/>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31"/>
      <c r="BM64" s="31"/>
      <c r="BN64" s="31"/>
      <c r="BO64" s="62" t="str">
        <f>IF(ISBLANK(G64),"",VLOOKUP(G64,'Tier 3 Allowances'!$B$4:$C$30,2,FALSE)+SUMPRODUCT($H64:$BK64,$H$2:$BK$2)-IF(ISNUMBER(SEARCH("D3.0",G64)),0,$N64*$N$2))</f>
        <v/>
      </c>
      <c r="BP64" s="62" t="str">
        <f t="shared" si="1"/>
        <v/>
      </c>
      <c r="BQ64" s="63" t="str">
        <f t="shared" si="0"/>
        <v/>
      </c>
    </row>
    <row r="65" spans="1:69" x14ac:dyDescent="0.2">
      <c r="A65" s="10"/>
      <c r="B65" s="36"/>
      <c r="C65" s="36"/>
      <c r="D65" s="36"/>
      <c r="E65" s="37"/>
      <c r="F65" s="24"/>
      <c r="G65" s="10"/>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31"/>
      <c r="BM65" s="31"/>
      <c r="BN65" s="31"/>
      <c r="BO65" s="62" t="str">
        <f>IF(ISBLANK(G65),"",VLOOKUP(G65,'Tier 3 Allowances'!$B$4:$C$30,2,FALSE)+SUMPRODUCT($H65:$BK65,$H$2:$BK$2)-IF(ISNUMBER(SEARCH("D3.0",G65)),0,$N65*$N$2))</f>
        <v/>
      </c>
      <c r="BP65" s="62" t="str">
        <f t="shared" si="1"/>
        <v/>
      </c>
      <c r="BQ65" s="63" t="str">
        <f t="shared" si="0"/>
        <v/>
      </c>
    </row>
    <row r="66" spans="1:69" x14ac:dyDescent="0.2">
      <c r="A66" s="10"/>
      <c r="B66" s="36"/>
      <c r="C66" s="36"/>
      <c r="D66" s="36"/>
      <c r="E66" s="37"/>
      <c r="F66" s="24"/>
      <c r="G66" s="10"/>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31"/>
      <c r="BM66" s="31"/>
      <c r="BN66" s="31"/>
      <c r="BO66" s="62" t="str">
        <f>IF(ISBLANK(G66),"",VLOOKUP(G66,'Tier 3 Allowances'!$B$4:$C$30,2,FALSE)+SUMPRODUCT($H66:$BK66,$H$2:$BK$2)-IF(ISNUMBER(SEARCH("D3.0",G66)),0,$N66*$N$2))</f>
        <v/>
      </c>
      <c r="BP66" s="62" t="str">
        <f t="shared" si="1"/>
        <v/>
      </c>
      <c r="BQ66" s="63" t="str">
        <f t="shared" si="0"/>
        <v/>
      </c>
    </row>
    <row r="67" spans="1:69" x14ac:dyDescent="0.2">
      <c r="A67" s="10"/>
      <c r="B67" s="36"/>
      <c r="C67" s="36"/>
      <c r="D67" s="36"/>
      <c r="E67" s="37"/>
      <c r="F67" s="24"/>
      <c r="G67" s="10"/>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53"/>
      <c r="BG67" s="53"/>
      <c r="BH67" s="53"/>
      <c r="BI67" s="53"/>
      <c r="BJ67" s="53"/>
      <c r="BK67" s="53"/>
      <c r="BL67" s="31"/>
      <c r="BM67" s="31"/>
      <c r="BN67" s="31"/>
      <c r="BO67" s="62" t="str">
        <f>IF(ISBLANK(G67),"",VLOOKUP(G67,'Tier 3 Allowances'!$B$4:$C$30,2,FALSE)+SUMPRODUCT($H67:$BK67,$H$2:$BK$2)-IF(ISNUMBER(SEARCH("D3.0",G67)),0,$N67*$N$2))</f>
        <v/>
      </c>
      <c r="BP67" s="62" t="str">
        <f t="shared" si="1"/>
        <v/>
      </c>
      <c r="BQ67" s="63" t="str">
        <f t="shared" si="0"/>
        <v/>
      </c>
    </row>
    <row r="68" spans="1:69" x14ac:dyDescent="0.2">
      <c r="A68" s="10"/>
      <c r="B68" s="36"/>
      <c r="C68" s="36"/>
      <c r="D68" s="36"/>
      <c r="E68" s="37"/>
      <c r="F68" s="24"/>
      <c r="G68" s="10"/>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c r="BC68" s="53"/>
      <c r="BD68" s="53"/>
      <c r="BE68" s="53"/>
      <c r="BF68" s="53"/>
      <c r="BG68" s="53"/>
      <c r="BH68" s="53"/>
      <c r="BI68" s="53"/>
      <c r="BJ68" s="53"/>
      <c r="BK68" s="53"/>
      <c r="BL68" s="31"/>
      <c r="BM68" s="31"/>
      <c r="BN68" s="31"/>
      <c r="BO68" s="62" t="str">
        <f>IF(ISBLANK(G68),"",VLOOKUP(G68,'Tier 3 Allowances'!$B$4:$C$30,2,FALSE)+SUMPRODUCT($H68:$BK68,$H$2:$BK$2)-IF(ISNUMBER(SEARCH("D3.0",G68)),0,$N68*$N$2))</f>
        <v/>
      </c>
      <c r="BP68" s="62" t="str">
        <f t="shared" si="1"/>
        <v/>
      </c>
      <c r="BQ68" s="63" t="str">
        <f t="shared" ref="BQ68:BQ100" si="2">IF(ISBLANK(BM68),"",IF(BM68&lt;=BP68,"Yes","No"))</f>
        <v/>
      </c>
    </row>
    <row r="69" spans="1:69" x14ac:dyDescent="0.2">
      <c r="A69" s="10"/>
      <c r="B69" s="36"/>
      <c r="C69" s="36"/>
      <c r="D69" s="36"/>
      <c r="E69" s="37"/>
      <c r="F69" s="24"/>
      <c r="G69" s="10"/>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c r="BC69" s="53"/>
      <c r="BD69" s="53"/>
      <c r="BE69" s="53"/>
      <c r="BF69" s="53"/>
      <c r="BG69" s="53"/>
      <c r="BH69" s="53"/>
      <c r="BI69" s="53"/>
      <c r="BJ69" s="53"/>
      <c r="BK69" s="53"/>
      <c r="BL69" s="31"/>
      <c r="BM69" s="31"/>
      <c r="BN69" s="31"/>
      <c r="BO69" s="62" t="str">
        <f>IF(ISBLANK(G69),"",VLOOKUP(G69,'Tier 3 Allowances'!$B$4:$C$30,2,FALSE)+SUMPRODUCT($H69:$BK69,$H$2:$BK$2)-IF(ISNUMBER(SEARCH("D3.0",G69)),0,$N69*$N$2))</f>
        <v/>
      </c>
      <c r="BP69" s="62" t="str">
        <f t="shared" ref="BP69:BP100" si="3">IF(ISBLANK(G69),"",BO69+BL69)</f>
        <v/>
      </c>
      <c r="BQ69" s="63" t="str">
        <f t="shared" si="2"/>
        <v/>
      </c>
    </row>
    <row r="70" spans="1:69" x14ac:dyDescent="0.2">
      <c r="A70" s="10"/>
      <c r="B70" s="36"/>
      <c r="C70" s="36"/>
      <c r="D70" s="36"/>
      <c r="E70" s="37"/>
      <c r="F70" s="24"/>
      <c r="G70" s="10"/>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31"/>
      <c r="BM70" s="31"/>
      <c r="BN70" s="31"/>
      <c r="BO70" s="62" t="str">
        <f>IF(ISBLANK(G70),"",VLOOKUP(G70,'Tier 3 Allowances'!$B$4:$C$30,2,FALSE)+SUMPRODUCT($H70:$BK70,$H$2:$BK$2)-IF(ISNUMBER(SEARCH("D3.0",G70)),0,$N70*$N$2))</f>
        <v/>
      </c>
      <c r="BP70" s="62" t="str">
        <f t="shared" si="3"/>
        <v/>
      </c>
      <c r="BQ70" s="63" t="str">
        <f t="shared" si="2"/>
        <v/>
      </c>
    </row>
    <row r="71" spans="1:69" x14ac:dyDescent="0.2">
      <c r="A71" s="10"/>
      <c r="B71" s="36"/>
      <c r="C71" s="36"/>
      <c r="D71" s="36"/>
      <c r="E71" s="37"/>
      <c r="F71" s="24"/>
      <c r="G71" s="10"/>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31"/>
      <c r="BM71" s="31"/>
      <c r="BN71" s="31"/>
      <c r="BO71" s="62" t="str">
        <f>IF(ISBLANK(G71),"",VLOOKUP(G71,'Tier 3 Allowances'!$B$4:$C$30,2,FALSE)+SUMPRODUCT($H71:$BK71,$H$2:$BK$2)-IF(ISNUMBER(SEARCH("D3.0",G71)),0,$N71*$N$2))</f>
        <v/>
      </c>
      <c r="BP71" s="62" t="str">
        <f t="shared" si="3"/>
        <v/>
      </c>
      <c r="BQ71" s="63" t="str">
        <f t="shared" si="2"/>
        <v/>
      </c>
    </row>
    <row r="72" spans="1:69" x14ac:dyDescent="0.2">
      <c r="A72" s="10"/>
      <c r="B72" s="36"/>
      <c r="C72" s="36"/>
      <c r="D72" s="36"/>
      <c r="E72" s="37"/>
      <c r="F72" s="24"/>
      <c r="G72" s="10"/>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31"/>
      <c r="BM72" s="31"/>
      <c r="BN72" s="31"/>
      <c r="BO72" s="62" t="str">
        <f>IF(ISBLANK(G72),"",VLOOKUP(G72,'Tier 3 Allowances'!$B$4:$C$30,2,FALSE)+SUMPRODUCT($H72:$BK72,$H$2:$BK$2)-IF(ISNUMBER(SEARCH("D3.0",G72)),0,$N72*$N$2))</f>
        <v/>
      </c>
      <c r="BP72" s="62" t="str">
        <f t="shared" si="3"/>
        <v/>
      </c>
      <c r="BQ72" s="63" t="str">
        <f t="shared" si="2"/>
        <v/>
      </c>
    </row>
    <row r="73" spans="1:69" x14ac:dyDescent="0.2">
      <c r="A73" s="10"/>
      <c r="B73" s="36"/>
      <c r="C73" s="36"/>
      <c r="D73" s="36"/>
      <c r="E73" s="37"/>
      <c r="F73" s="24"/>
      <c r="G73" s="10"/>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31"/>
      <c r="BM73" s="31"/>
      <c r="BN73" s="31"/>
      <c r="BO73" s="62" t="str">
        <f>IF(ISBLANK(G73),"",VLOOKUP(G73,'Tier 3 Allowances'!$B$4:$C$30,2,FALSE)+SUMPRODUCT($H73:$BK73,$H$2:$BK$2)-IF(ISNUMBER(SEARCH("D3.0",G73)),0,$N73*$N$2))</f>
        <v/>
      </c>
      <c r="BP73" s="62" t="str">
        <f t="shared" si="3"/>
        <v/>
      </c>
      <c r="BQ73" s="63" t="str">
        <f t="shared" si="2"/>
        <v/>
      </c>
    </row>
    <row r="74" spans="1:69" x14ac:dyDescent="0.2">
      <c r="A74" s="10"/>
      <c r="B74" s="36"/>
      <c r="C74" s="36"/>
      <c r="D74" s="36"/>
      <c r="E74" s="37"/>
      <c r="F74" s="24"/>
      <c r="G74" s="10"/>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31"/>
      <c r="BM74" s="31"/>
      <c r="BN74" s="31"/>
      <c r="BO74" s="62" t="str">
        <f>IF(ISBLANK(G74),"",VLOOKUP(G74,'Tier 3 Allowances'!$B$4:$C$30,2,FALSE)+SUMPRODUCT($H74:$BK74,$H$2:$BK$2)-IF(ISNUMBER(SEARCH("D3.0",G74)),0,$N74*$N$2))</f>
        <v/>
      </c>
      <c r="BP74" s="62" t="str">
        <f t="shared" si="3"/>
        <v/>
      </c>
      <c r="BQ74" s="63" t="str">
        <f t="shared" si="2"/>
        <v/>
      </c>
    </row>
    <row r="75" spans="1:69" x14ac:dyDescent="0.2">
      <c r="A75" s="10"/>
      <c r="B75" s="36"/>
      <c r="C75" s="36"/>
      <c r="D75" s="36"/>
      <c r="E75" s="37"/>
      <c r="F75" s="24"/>
      <c r="G75" s="10"/>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H75" s="53"/>
      <c r="BI75" s="53"/>
      <c r="BJ75" s="53"/>
      <c r="BK75" s="53"/>
      <c r="BL75" s="31"/>
      <c r="BM75" s="31"/>
      <c r="BN75" s="31"/>
      <c r="BO75" s="62" t="str">
        <f>IF(ISBLANK(G75),"",VLOOKUP(G75,'Tier 3 Allowances'!$B$4:$C$30,2,FALSE)+SUMPRODUCT($H75:$BK75,$H$2:$BK$2)-IF(ISNUMBER(SEARCH("D3.0",G75)),0,$N75*$N$2))</f>
        <v/>
      </c>
      <c r="BP75" s="62" t="str">
        <f t="shared" si="3"/>
        <v/>
      </c>
      <c r="BQ75" s="63" t="str">
        <f t="shared" si="2"/>
        <v/>
      </c>
    </row>
    <row r="76" spans="1:69" x14ac:dyDescent="0.2">
      <c r="A76" s="10"/>
      <c r="B76" s="36"/>
      <c r="C76" s="36"/>
      <c r="D76" s="36"/>
      <c r="E76" s="37"/>
      <c r="F76" s="24"/>
      <c r="G76" s="10"/>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31"/>
      <c r="BM76" s="31"/>
      <c r="BN76" s="31"/>
      <c r="BO76" s="62" t="str">
        <f>IF(ISBLANK(G76),"",VLOOKUP(G76,'Tier 3 Allowances'!$B$4:$C$30,2,FALSE)+SUMPRODUCT($H76:$BK76,$H$2:$BK$2)-IF(ISNUMBER(SEARCH("D3.0",G76)),0,$N76*$N$2))</f>
        <v/>
      </c>
      <c r="BP76" s="62" t="str">
        <f t="shared" si="3"/>
        <v/>
      </c>
      <c r="BQ76" s="63" t="str">
        <f t="shared" si="2"/>
        <v/>
      </c>
    </row>
    <row r="77" spans="1:69" x14ac:dyDescent="0.2">
      <c r="A77" s="10"/>
      <c r="B77" s="36"/>
      <c r="C77" s="36"/>
      <c r="D77" s="36"/>
      <c r="E77" s="37"/>
      <c r="F77" s="24"/>
      <c r="G77" s="10"/>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31"/>
      <c r="BM77" s="31"/>
      <c r="BN77" s="31"/>
      <c r="BO77" s="62" t="str">
        <f>IF(ISBLANK(G77),"",VLOOKUP(G77,'Tier 3 Allowances'!$B$4:$C$30,2,FALSE)+SUMPRODUCT($H77:$BK77,$H$2:$BK$2)-IF(ISNUMBER(SEARCH("D3.0",G77)),0,$N77*$N$2))</f>
        <v/>
      </c>
      <c r="BP77" s="62" t="str">
        <f t="shared" si="3"/>
        <v/>
      </c>
      <c r="BQ77" s="63" t="str">
        <f t="shared" si="2"/>
        <v/>
      </c>
    </row>
    <row r="78" spans="1:69" x14ac:dyDescent="0.2">
      <c r="A78" s="10"/>
      <c r="B78" s="36"/>
      <c r="C78" s="36"/>
      <c r="D78" s="36"/>
      <c r="E78" s="37"/>
      <c r="F78" s="24"/>
      <c r="G78" s="10"/>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H78" s="53"/>
      <c r="BI78" s="53"/>
      <c r="BJ78" s="53"/>
      <c r="BK78" s="53"/>
      <c r="BL78" s="31"/>
      <c r="BM78" s="31"/>
      <c r="BN78" s="31"/>
      <c r="BO78" s="62" t="str">
        <f>IF(ISBLANK(G78),"",VLOOKUP(G78,'Tier 3 Allowances'!$B$4:$C$30,2,FALSE)+SUMPRODUCT($H78:$BK78,$H$2:$BK$2)-IF(ISNUMBER(SEARCH("D3.0",G78)),0,$N78*$N$2))</f>
        <v/>
      </c>
      <c r="BP78" s="62" t="str">
        <f t="shared" si="3"/>
        <v/>
      </c>
      <c r="BQ78" s="63" t="str">
        <f t="shared" si="2"/>
        <v/>
      </c>
    </row>
    <row r="79" spans="1:69" x14ac:dyDescent="0.2">
      <c r="A79" s="10"/>
      <c r="B79" s="36"/>
      <c r="C79" s="36"/>
      <c r="D79" s="36"/>
      <c r="E79" s="37"/>
      <c r="F79" s="24"/>
      <c r="G79" s="10"/>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31"/>
      <c r="BM79" s="31"/>
      <c r="BN79" s="31"/>
      <c r="BO79" s="62" t="str">
        <f>IF(ISBLANK(G79),"",VLOOKUP(G79,'Tier 3 Allowances'!$B$4:$C$30,2,FALSE)+SUMPRODUCT($H79:$BK79,$H$2:$BK$2)-IF(ISNUMBER(SEARCH("D3.0",G79)),0,$N79*$N$2))</f>
        <v/>
      </c>
      <c r="BP79" s="62" t="str">
        <f t="shared" si="3"/>
        <v/>
      </c>
      <c r="BQ79" s="63" t="str">
        <f t="shared" si="2"/>
        <v/>
      </c>
    </row>
    <row r="80" spans="1:69" x14ac:dyDescent="0.2">
      <c r="A80" s="10"/>
      <c r="B80" s="36"/>
      <c r="C80" s="36"/>
      <c r="D80" s="36"/>
      <c r="E80" s="37"/>
      <c r="F80" s="24"/>
      <c r="G80" s="10"/>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31"/>
      <c r="BM80" s="31"/>
      <c r="BN80" s="31"/>
      <c r="BO80" s="62" t="str">
        <f>IF(ISBLANK(G80),"",VLOOKUP(G80,'Tier 3 Allowances'!$B$4:$C$30,2,FALSE)+SUMPRODUCT($H80:$BK80,$H$2:$BK$2)-IF(ISNUMBER(SEARCH("D3.0",G80)),0,$N80*$N$2))</f>
        <v/>
      </c>
      <c r="BP80" s="62" t="str">
        <f t="shared" si="3"/>
        <v/>
      </c>
      <c r="BQ80" s="63" t="str">
        <f t="shared" si="2"/>
        <v/>
      </c>
    </row>
    <row r="81" spans="1:69" x14ac:dyDescent="0.2">
      <c r="A81" s="10"/>
      <c r="B81" s="36"/>
      <c r="C81" s="36"/>
      <c r="D81" s="36"/>
      <c r="E81" s="37"/>
      <c r="F81" s="24"/>
      <c r="G81" s="10"/>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H81" s="53"/>
      <c r="BI81" s="53"/>
      <c r="BJ81" s="53"/>
      <c r="BK81" s="53"/>
      <c r="BL81" s="31"/>
      <c r="BM81" s="31"/>
      <c r="BN81" s="31"/>
      <c r="BO81" s="62" t="str">
        <f>IF(ISBLANK(G81),"",VLOOKUP(G81,'Tier 3 Allowances'!$B$4:$C$30,2,FALSE)+SUMPRODUCT($H81:$BK81,$H$2:$BK$2)-IF(ISNUMBER(SEARCH("D3.0",G81)),0,$N81*$N$2))</f>
        <v/>
      </c>
      <c r="BP81" s="62" t="str">
        <f t="shared" si="3"/>
        <v/>
      </c>
      <c r="BQ81" s="63" t="str">
        <f t="shared" si="2"/>
        <v/>
      </c>
    </row>
    <row r="82" spans="1:69" x14ac:dyDescent="0.2">
      <c r="A82" s="10"/>
      <c r="B82" s="36"/>
      <c r="C82" s="36"/>
      <c r="D82" s="36"/>
      <c r="E82" s="37"/>
      <c r="F82" s="24"/>
      <c r="G82" s="10"/>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c r="BC82" s="53"/>
      <c r="BD82" s="53"/>
      <c r="BE82" s="53"/>
      <c r="BF82" s="53"/>
      <c r="BG82" s="53"/>
      <c r="BH82" s="53"/>
      <c r="BI82" s="53"/>
      <c r="BJ82" s="53"/>
      <c r="BK82" s="53"/>
      <c r="BL82" s="31"/>
      <c r="BM82" s="31"/>
      <c r="BN82" s="31"/>
      <c r="BO82" s="62" t="str">
        <f>IF(ISBLANK(G82),"",VLOOKUP(G82,'Tier 3 Allowances'!$B$4:$C$30,2,FALSE)+SUMPRODUCT($H82:$BK82,$H$2:$BK$2)-IF(ISNUMBER(SEARCH("D3.0",G82)),0,$N82*$N$2))</f>
        <v/>
      </c>
      <c r="BP82" s="62" t="str">
        <f t="shared" si="3"/>
        <v/>
      </c>
      <c r="BQ82" s="63" t="str">
        <f t="shared" si="2"/>
        <v/>
      </c>
    </row>
    <row r="83" spans="1:69" x14ac:dyDescent="0.2">
      <c r="A83" s="10"/>
      <c r="B83" s="36"/>
      <c r="C83" s="36"/>
      <c r="D83" s="36"/>
      <c r="E83" s="37"/>
      <c r="F83" s="24"/>
      <c r="G83" s="10"/>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31"/>
      <c r="BM83" s="31"/>
      <c r="BN83" s="31"/>
      <c r="BO83" s="62" t="str">
        <f>IF(ISBLANK(G83),"",VLOOKUP(G83,'Tier 3 Allowances'!$B$4:$C$30,2,FALSE)+SUMPRODUCT($H83:$BK83,$H$2:$BK$2)-IF(ISNUMBER(SEARCH("D3.0",G83)),0,$N83*$N$2))</f>
        <v/>
      </c>
      <c r="BP83" s="62" t="str">
        <f t="shared" si="3"/>
        <v/>
      </c>
      <c r="BQ83" s="63" t="str">
        <f t="shared" si="2"/>
        <v/>
      </c>
    </row>
    <row r="84" spans="1:69" x14ac:dyDescent="0.2">
      <c r="A84" s="10"/>
      <c r="B84" s="36"/>
      <c r="C84" s="36"/>
      <c r="D84" s="36"/>
      <c r="E84" s="37"/>
      <c r="F84" s="24"/>
      <c r="G84" s="10"/>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c r="BC84" s="53"/>
      <c r="BD84" s="53"/>
      <c r="BE84" s="53"/>
      <c r="BF84" s="53"/>
      <c r="BG84" s="53"/>
      <c r="BH84" s="53"/>
      <c r="BI84" s="53"/>
      <c r="BJ84" s="53"/>
      <c r="BK84" s="53"/>
      <c r="BL84" s="31"/>
      <c r="BM84" s="31"/>
      <c r="BN84" s="31"/>
      <c r="BO84" s="62" t="str">
        <f>IF(ISBLANK(G84),"",VLOOKUP(G84,'Tier 3 Allowances'!$B$4:$C$30,2,FALSE)+SUMPRODUCT($H84:$BK84,$H$2:$BK$2)-IF(ISNUMBER(SEARCH("D3.0",G84)),0,$N84*$N$2))</f>
        <v/>
      </c>
      <c r="BP84" s="62" t="str">
        <f t="shared" si="3"/>
        <v/>
      </c>
      <c r="BQ84" s="63" t="str">
        <f t="shared" si="2"/>
        <v/>
      </c>
    </row>
    <row r="85" spans="1:69" x14ac:dyDescent="0.2">
      <c r="A85" s="10"/>
      <c r="B85" s="36"/>
      <c r="C85" s="36"/>
      <c r="D85" s="36"/>
      <c r="E85" s="37"/>
      <c r="F85" s="24"/>
      <c r="G85" s="10"/>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c r="BC85" s="53"/>
      <c r="BD85" s="53"/>
      <c r="BE85" s="53"/>
      <c r="BF85" s="53"/>
      <c r="BG85" s="53"/>
      <c r="BH85" s="53"/>
      <c r="BI85" s="53"/>
      <c r="BJ85" s="53"/>
      <c r="BK85" s="53"/>
      <c r="BL85" s="31"/>
      <c r="BM85" s="31"/>
      <c r="BN85" s="31"/>
      <c r="BO85" s="62" t="str">
        <f>IF(ISBLANK(G85),"",VLOOKUP(G85,'Tier 3 Allowances'!$B$4:$C$30,2,FALSE)+SUMPRODUCT($H85:$BK85,$H$2:$BK$2)-IF(ISNUMBER(SEARCH("D3.0",G85)),0,$N85*$N$2))</f>
        <v/>
      </c>
      <c r="BP85" s="62" t="str">
        <f t="shared" si="3"/>
        <v/>
      </c>
      <c r="BQ85" s="63" t="str">
        <f t="shared" si="2"/>
        <v/>
      </c>
    </row>
    <row r="86" spans="1:69" x14ac:dyDescent="0.2">
      <c r="A86" s="10"/>
      <c r="B86" s="36"/>
      <c r="C86" s="36"/>
      <c r="D86" s="36"/>
      <c r="E86" s="37"/>
      <c r="F86" s="24"/>
      <c r="G86" s="10"/>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c r="BC86" s="53"/>
      <c r="BD86" s="53"/>
      <c r="BE86" s="53"/>
      <c r="BF86" s="53"/>
      <c r="BG86" s="53"/>
      <c r="BH86" s="53"/>
      <c r="BI86" s="53"/>
      <c r="BJ86" s="53"/>
      <c r="BK86" s="53"/>
      <c r="BL86" s="31"/>
      <c r="BM86" s="31"/>
      <c r="BN86" s="31"/>
      <c r="BO86" s="62" t="str">
        <f>IF(ISBLANK(G86),"",VLOOKUP(G86,'Tier 3 Allowances'!$B$4:$C$30,2,FALSE)+SUMPRODUCT($H86:$BK86,$H$2:$BK$2)-IF(ISNUMBER(SEARCH("D3.0",G86)),0,$N86*$N$2))</f>
        <v/>
      </c>
      <c r="BP86" s="62" t="str">
        <f t="shared" si="3"/>
        <v/>
      </c>
      <c r="BQ86" s="63" t="str">
        <f t="shared" si="2"/>
        <v/>
      </c>
    </row>
    <row r="87" spans="1:69" x14ac:dyDescent="0.2">
      <c r="A87" s="10"/>
      <c r="B87" s="36"/>
      <c r="C87" s="36"/>
      <c r="D87" s="36"/>
      <c r="E87" s="37"/>
      <c r="F87" s="24"/>
      <c r="G87" s="10"/>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31"/>
      <c r="BM87" s="31"/>
      <c r="BN87" s="31"/>
      <c r="BO87" s="62" t="str">
        <f>IF(ISBLANK(G87),"",VLOOKUP(G87,'Tier 3 Allowances'!$B$4:$C$30,2,FALSE)+SUMPRODUCT($H87:$BK87,$H$2:$BK$2)-IF(ISNUMBER(SEARCH("D3.0",G87)),0,$N87*$N$2))</f>
        <v/>
      </c>
      <c r="BP87" s="62" t="str">
        <f t="shared" si="3"/>
        <v/>
      </c>
      <c r="BQ87" s="63" t="str">
        <f t="shared" si="2"/>
        <v/>
      </c>
    </row>
    <row r="88" spans="1:69" x14ac:dyDescent="0.2">
      <c r="A88" s="10"/>
      <c r="B88" s="36"/>
      <c r="C88" s="36"/>
      <c r="D88" s="36"/>
      <c r="E88" s="37"/>
      <c r="F88" s="24"/>
      <c r="G88" s="10"/>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31"/>
      <c r="BM88" s="31"/>
      <c r="BN88" s="31"/>
      <c r="BO88" s="62" t="str">
        <f>IF(ISBLANK(G88),"",VLOOKUP(G88,'Tier 3 Allowances'!$B$4:$C$30,2,FALSE)+SUMPRODUCT($H88:$BK88,$H$2:$BK$2)-IF(ISNUMBER(SEARCH("D3.0",G88)),0,$N88*$N$2))</f>
        <v/>
      </c>
      <c r="BP88" s="62" t="str">
        <f t="shared" si="3"/>
        <v/>
      </c>
      <c r="BQ88" s="63" t="str">
        <f t="shared" si="2"/>
        <v/>
      </c>
    </row>
    <row r="89" spans="1:69" x14ac:dyDescent="0.2">
      <c r="A89" s="10"/>
      <c r="B89" s="36"/>
      <c r="C89" s="36"/>
      <c r="D89" s="36"/>
      <c r="E89" s="37"/>
      <c r="F89" s="24"/>
      <c r="G89" s="10"/>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31"/>
      <c r="BM89" s="31"/>
      <c r="BN89" s="31"/>
      <c r="BO89" s="62" t="str">
        <f>IF(ISBLANK(G89),"",VLOOKUP(G89,'Tier 3 Allowances'!$B$4:$C$30,2,FALSE)+SUMPRODUCT($H89:$BK89,$H$2:$BK$2)-IF(ISNUMBER(SEARCH("D3.0",G89)),0,$N89*$N$2))</f>
        <v/>
      </c>
      <c r="BP89" s="62" t="str">
        <f t="shared" si="3"/>
        <v/>
      </c>
      <c r="BQ89" s="63" t="str">
        <f t="shared" si="2"/>
        <v/>
      </c>
    </row>
    <row r="90" spans="1:69" x14ac:dyDescent="0.2">
      <c r="A90" s="10"/>
      <c r="B90" s="36"/>
      <c r="C90" s="36"/>
      <c r="D90" s="36"/>
      <c r="E90" s="37"/>
      <c r="F90" s="24"/>
      <c r="G90" s="10"/>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31"/>
      <c r="BM90" s="31"/>
      <c r="BN90" s="31"/>
      <c r="BO90" s="62" t="str">
        <f>IF(ISBLANK(G90),"",VLOOKUP(G90,'Tier 3 Allowances'!$B$4:$C$30,2,FALSE)+SUMPRODUCT($H90:$BK90,$H$2:$BK$2)-IF(ISNUMBER(SEARCH("D3.0",G90)),0,$N90*$N$2))</f>
        <v/>
      </c>
      <c r="BP90" s="62" t="str">
        <f t="shared" si="3"/>
        <v/>
      </c>
      <c r="BQ90" s="63" t="str">
        <f t="shared" si="2"/>
        <v/>
      </c>
    </row>
    <row r="91" spans="1:69" x14ac:dyDescent="0.2">
      <c r="A91" s="10"/>
      <c r="B91" s="36"/>
      <c r="C91" s="36"/>
      <c r="D91" s="36"/>
      <c r="E91" s="37"/>
      <c r="F91" s="24"/>
      <c r="G91" s="10"/>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3"/>
      <c r="BK91" s="53"/>
      <c r="BL91" s="31"/>
      <c r="BM91" s="31"/>
      <c r="BN91" s="31"/>
      <c r="BO91" s="62" t="str">
        <f>IF(ISBLANK(G91),"",VLOOKUP(G91,'Tier 3 Allowances'!$B$4:$C$30,2,FALSE)+SUMPRODUCT($H91:$BK91,$H$2:$BK$2)-IF(ISNUMBER(SEARCH("D3.0",G91)),0,$N91*$N$2))</f>
        <v/>
      </c>
      <c r="BP91" s="62" t="str">
        <f t="shared" si="3"/>
        <v/>
      </c>
      <c r="BQ91" s="63" t="str">
        <f t="shared" si="2"/>
        <v/>
      </c>
    </row>
    <row r="92" spans="1:69" x14ac:dyDescent="0.2">
      <c r="A92" s="10"/>
      <c r="B92" s="36"/>
      <c r="C92" s="36"/>
      <c r="D92" s="36"/>
      <c r="E92" s="37"/>
      <c r="F92" s="24"/>
      <c r="G92" s="10"/>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c r="BC92" s="53"/>
      <c r="BD92" s="53"/>
      <c r="BE92" s="53"/>
      <c r="BF92" s="53"/>
      <c r="BG92" s="53"/>
      <c r="BH92" s="53"/>
      <c r="BI92" s="53"/>
      <c r="BJ92" s="53"/>
      <c r="BK92" s="53"/>
      <c r="BL92" s="31"/>
      <c r="BM92" s="31"/>
      <c r="BN92" s="31"/>
      <c r="BO92" s="62" t="str">
        <f>IF(ISBLANK(G92),"",VLOOKUP(G92,'Tier 3 Allowances'!$B$4:$C$30,2,FALSE)+SUMPRODUCT($H92:$BK92,$H$2:$BK$2)-IF(ISNUMBER(SEARCH("D3.0",G92)),0,$N92*$N$2))</f>
        <v/>
      </c>
      <c r="BP92" s="62" t="str">
        <f t="shared" si="3"/>
        <v/>
      </c>
      <c r="BQ92" s="63" t="str">
        <f t="shared" si="2"/>
        <v/>
      </c>
    </row>
    <row r="93" spans="1:69" x14ac:dyDescent="0.2">
      <c r="A93" s="10"/>
      <c r="B93" s="36"/>
      <c r="C93" s="36"/>
      <c r="D93" s="36"/>
      <c r="E93" s="37"/>
      <c r="F93" s="24"/>
      <c r="G93" s="10"/>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31"/>
      <c r="BM93" s="31"/>
      <c r="BN93" s="31"/>
      <c r="BO93" s="62" t="str">
        <f>IF(ISBLANK(G93),"",VLOOKUP(G93,'Tier 3 Allowances'!$B$4:$C$30,2,FALSE)+SUMPRODUCT($H93:$BK93,$H$2:$BK$2)-IF(ISNUMBER(SEARCH("D3.0",G93)),0,$N93*$N$2))</f>
        <v/>
      </c>
      <c r="BP93" s="62" t="str">
        <f t="shared" si="3"/>
        <v/>
      </c>
      <c r="BQ93" s="63" t="str">
        <f t="shared" si="2"/>
        <v/>
      </c>
    </row>
    <row r="94" spans="1:69" x14ac:dyDescent="0.2">
      <c r="A94" s="10"/>
      <c r="B94" s="36"/>
      <c r="C94" s="36"/>
      <c r="D94" s="36"/>
      <c r="E94" s="37"/>
      <c r="F94" s="24"/>
      <c r="G94" s="10"/>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31"/>
      <c r="BM94" s="31"/>
      <c r="BN94" s="31"/>
      <c r="BO94" s="62" t="str">
        <f>IF(ISBLANK(G94),"",VLOOKUP(G94,'Tier 3 Allowances'!$B$4:$C$30,2,FALSE)+SUMPRODUCT($H94:$BK94,$H$2:$BK$2)-IF(ISNUMBER(SEARCH("D3.0",G94)),0,$N94*$N$2))</f>
        <v/>
      </c>
      <c r="BP94" s="62" t="str">
        <f t="shared" si="3"/>
        <v/>
      </c>
      <c r="BQ94" s="63" t="str">
        <f t="shared" si="2"/>
        <v/>
      </c>
    </row>
    <row r="95" spans="1:69" x14ac:dyDescent="0.2">
      <c r="A95" s="10"/>
      <c r="B95" s="36"/>
      <c r="C95" s="36"/>
      <c r="D95" s="36"/>
      <c r="E95" s="37"/>
      <c r="F95" s="24"/>
      <c r="G95" s="10"/>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31"/>
      <c r="BM95" s="31"/>
      <c r="BN95" s="31"/>
      <c r="BO95" s="62" t="str">
        <f>IF(ISBLANK(G95),"",VLOOKUP(G95,'Tier 3 Allowances'!$B$4:$C$30,2,FALSE)+SUMPRODUCT($H95:$BK95,$H$2:$BK$2)-IF(ISNUMBER(SEARCH("D3.0",G95)),0,$N95*$N$2))</f>
        <v/>
      </c>
      <c r="BP95" s="62" t="str">
        <f t="shared" si="3"/>
        <v/>
      </c>
      <c r="BQ95" s="63" t="str">
        <f t="shared" si="2"/>
        <v/>
      </c>
    </row>
    <row r="96" spans="1:69" x14ac:dyDescent="0.2">
      <c r="A96" s="10"/>
      <c r="B96" s="36"/>
      <c r="C96" s="36"/>
      <c r="D96" s="36"/>
      <c r="E96" s="37"/>
      <c r="F96" s="24"/>
      <c r="G96" s="10"/>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3"/>
      <c r="BF96" s="53"/>
      <c r="BG96" s="53"/>
      <c r="BH96" s="53"/>
      <c r="BI96" s="53"/>
      <c r="BJ96" s="53"/>
      <c r="BK96" s="53"/>
      <c r="BL96" s="31"/>
      <c r="BM96" s="31"/>
      <c r="BN96" s="31"/>
      <c r="BO96" s="62" t="str">
        <f>IF(ISBLANK(G96),"",VLOOKUP(G96,'Tier 3 Allowances'!$B$4:$C$30,2,FALSE)+SUMPRODUCT($H96:$BK96,$H$2:$BK$2)-IF(ISNUMBER(SEARCH("D3.0",G96)),0,$N96*$N$2))</f>
        <v/>
      </c>
      <c r="BP96" s="62" t="str">
        <f t="shared" si="3"/>
        <v/>
      </c>
      <c r="BQ96" s="63" t="str">
        <f t="shared" si="2"/>
        <v/>
      </c>
    </row>
    <row r="97" spans="1:69" x14ac:dyDescent="0.2">
      <c r="A97" s="10"/>
      <c r="B97" s="36"/>
      <c r="C97" s="36"/>
      <c r="D97" s="36"/>
      <c r="E97" s="37"/>
      <c r="F97" s="24"/>
      <c r="G97" s="10"/>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31"/>
      <c r="BM97" s="31"/>
      <c r="BN97" s="31"/>
      <c r="BO97" s="62" t="str">
        <f>IF(ISBLANK(G97),"",VLOOKUP(G97,'Tier 3 Allowances'!$B$4:$C$30,2,FALSE)+SUMPRODUCT($H97:$BK97,$H$2:$BK$2)-IF(ISNUMBER(SEARCH("D3.0",G97)),0,$N97*$N$2))</f>
        <v/>
      </c>
      <c r="BP97" s="62" t="str">
        <f t="shared" si="3"/>
        <v/>
      </c>
      <c r="BQ97" s="63" t="str">
        <f t="shared" si="2"/>
        <v/>
      </c>
    </row>
    <row r="98" spans="1:69" x14ac:dyDescent="0.2">
      <c r="A98" s="10"/>
      <c r="B98" s="36"/>
      <c r="C98" s="36"/>
      <c r="D98" s="36"/>
      <c r="E98" s="37"/>
      <c r="F98" s="24"/>
      <c r="G98" s="10"/>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31"/>
      <c r="BM98" s="31"/>
      <c r="BN98" s="31"/>
      <c r="BO98" s="62" t="str">
        <f>IF(ISBLANK(G98),"",VLOOKUP(G98,'Tier 3 Allowances'!$B$4:$C$30,2,FALSE)+SUMPRODUCT($H98:$BK98,$H$2:$BK$2)-IF(ISNUMBER(SEARCH("D3.0",G98)),0,$N98*$N$2))</f>
        <v/>
      </c>
      <c r="BP98" s="62" t="str">
        <f t="shared" si="3"/>
        <v/>
      </c>
      <c r="BQ98" s="63" t="str">
        <f t="shared" si="2"/>
        <v/>
      </c>
    </row>
    <row r="99" spans="1:69" x14ac:dyDescent="0.2">
      <c r="A99" s="10"/>
      <c r="B99" s="36"/>
      <c r="C99" s="36"/>
      <c r="D99" s="36"/>
      <c r="E99" s="37"/>
      <c r="F99" s="24"/>
      <c r="G99" s="10"/>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31"/>
      <c r="BM99" s="31"/>
      <c r="BN99" s="31"/>
      <c r="BO99" s="62" t="str">
        <f>IF(ISBLANK(G99),"",VLOOKUP(G99,'Tier 3 Allowances'!$B$4:$C$30,2,FALSE)+SUMPRODUCT($H99:$BK99,$H$2:$BK$2)-IF(ISNUMBER(SEARCH("D3.0",G99)),0,$N99*$N$2))</f>
        <v/>
      </c>
      <c r="BP99" s="62" t="str">
        <f t="shared" si="3"/>
        <v/>
      </c>
      <c r="BQ99" s="63" t="str">
        <f t="shared" si="2"/>
        <v/>
      </c>
    </row>
    <row r="100" spans="1:69" x14ac:dyDescent="0.2">
      <c r="A100" s="10"/>
      <c r="B100" s="36"/>
      <c r="C100" s="36"/>
      <c r="D100" s="36"/>
      <c r="E100" s="37"/>
      <c r="F100" s="24"/>
      <c r="G100" s="10"/>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31"/>
      <c r="BM100" s="31"/>
      <c r="BN100" s="31"/>
      <c r="BO100" s="62" t="str">
        <f>IF(ISBLANK(G100),"",VLOOKUP(G100,'Tier 3 Allowances'!$B$4:$C$30,2,FALSE)+SUMPRODUCT($H100:$BK100,$H$2:$BK$2)-IF(ISNUMBER(SEARCH("D3.0",G100)),0,$N100*$N$2))</f>
        <v/>
      </c>
      <c r="BP100" s="62" t="str">
        <f t="shared" si="3"/>
        <v/>
      </c>
      <c r="BQ100" s="63" t="str">
        <f t="shared" si="2"/>
        <v/>
      </c>
    </row>
    <row r="101" spans="1:69" x14ac:dyDescent="0.2">
      <c r="A101" s="10"/>
      <c r="B101" s="10"/>
      <c r="C101" s="10"/>
      <c r="D101" s="10"/>
      <c r="E101" s="24"/>
      <c r="F101" s="24"/>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25" t="str">
        <f>IF(ISBLANK(G101),"",#REF!+#REF!++#REF!+#REF!+#REF!+#REF!+#REF!+#REF!+#REF!+#REF!+#REF!+#REF!+#REF!+#REF!+#REF!+#REF!+#REF!+#REF!+#REF!+#REF!+#REF!+#REF!+#REF!+#REF!+#REF!+#REF!+#REF!+#REF!+#REF!+#REF!)</f>
        <v/>
      </c>
    </row>
    <row r="102" spans="1:69" x14ac:dyDescent="0.2">
      <c r="A102" s="10"/>
      <c r="B102" s="10"/>
      <c r="C102" s="10"/>
      <c r="D102" s="10"/>
      <c r="E102" s="24"/>
      <c r="F102" s="24"/>
      <c r="G102" s="10"/>
      <c r="I102" s="10"/>
      <c r="X102" s="10"/>
      <c r="BM102" s="10"/>
      <c r="BN102" s="10"/>
      <c r="BO102" s="25" t="str">
        <f>IF(ISBLANK(G102),"",#REF!+#REF!++#REF!+#REF!+#REF!+#REF!+#REF!+#REF!+#REF!+#REF!+#REF!+#REF!+#REF!+#REF!+#REF!+#REF!+#REF!+#REF!+#REF!+#REF!+#REF!+#REF!+#REF!+#REF!+#REF!+#REF!+#REF!+#REF!+#REF!+#REF!)</f>
        <v/>
      </c>
    </row>
    <row r="103" spans="1:69" x14ac:dyDescent="0.2">
      <c r="A103" s="10"/>
      <c r="B103" s="10"/>
      <c r="C103" s="10"/>
      <c r="D103" s="10"/>
      <c r="E103" s="24"/>
      <c r="F103" s="24"/>
      <c r="G103" s="10"/>
      <c r="I103" s="10"/>
      <c r="X103" s="10"/>
      <c r="BM103" s="10"/>
      <c r="BN103" s="10"/>
      <c r="BO103" s="25" t="str">
        <f>IF(ISBLANK(G103),"",#REF!+#REF!++#REF!+#REF!+#REF!+#REF!+#REF!+#REF!+#REF!+#REF!+#REF!+#REF!+#REF!+#REF!+#REF!+#REF!+#REF!+#REF!+#REF!+#REF!+#REF!+#REF!+#REF!+#REF!+#REF!+#REF!+#REF!+#REF!+#REF!+#REF!)</f>
        <v/>
      </c>
    </row>
    <row r="104" spans="1:69" x14ac:dyDescent="0.2">
      <c r="F104" s="24"/>
      <c r="G104" s="10"/>
      <c r="I104" s="10"/>
      <c r="X104" s="10"/>
      <c r="BO104" s="25" t="str">
        <f>IF(ISBLANK(G104),"",#REF!+#REF!++#REF!+#REF!+#REF!+#REF!+#REF!+#REF!+#REF!+#REF!+#REF!+#REF!+#REF!+#REF!+#REF!+#REF!+#REF!+#REF!+#REF!+#REF!+#REF!+#REF!+#REF!+#REF!+#REF!+#REF!+#REF!+#REF!+#REF!+#REF!)</f>
        <v/>
      </c>
    </row>
    <row r="105" spans="1:69" x14ac:dyDescent="0.2">
      <c r="F105" s="24"/>
      <c r="G105" s="10"/>
      <c r="I105" s="10"/>
      <c r="X105" s="10"/>
      <c r="BO105" s="25" t="str">
        <f>IF(ISBLANK(G105),"",#REF!+#REF!++#REF!+#REF!+#REF!+#REF!+#REF!+#REF!+#REF!+#REF!+#REF!+#REF!+#REF!+#REF!+#REF!+#REF!+#REF!+#REF!+#REF!+#REF!+#REF!+#REF!+#REF!+#REF!+#REF!+#REF!+#REF!+#REF!+#REF!+#REF!)</f>
        <v/>
      </c>
    </row>
    <row r="106" spans="1:69" x14ac:dyDescent="0.2">
      <c r="F106" s="24"/>
      <c r="G106" s="10"/>
      <c r="I106" s="10"/>
      <c r="X106" s="10"/>
      <c r="BO106" s="25" t="str">
        <f>IF(ISBLANK(G106),"",#REF!+#REF!++#REF!+#REF!+#REF!+#REF!+#REF!+#REF!+#REF!+#REF!+#REF!+#REF!+#REF!+#REF!+#REF!+#REF!+#REF!+#REF!+#REF!+#REF!+#REF!+#REF!+#REF!+#REF!+#REF!+#REF!+#REF!+#REF!+#REF!+#REF!)</f>
        <v/>
      </c>
    </row>
    <row r="107" spans="1:69" x14ac:dyDescent="0.2">
      <c r="F107" s="24"/>
      <c r="G107" s="10"/>
      <c r="I107" s="10"/>
      <c r="X107" s="10"/>
      <c r="BO107" s="25" t="str">
        <f>IF(ISBLANK(G107),"",#REF!+#REF!++#REF!+#REF!+#REF!+#REF!+#REF!+#REF!+#REF!+#REF!+#REF!+#REF!+#REF!+#REF!+#REF!+#REF!+#REF!+#REF!+#REF!+#REF!+#REF!+#REF!+#REF!+#REF!+#REF!+#REF!+#REF!+#REF!+#REF!+#REF!)</f>
        <v/>
      </c>
    </row>
    <row r="108" spans="1:69" x14ac:dyDescent="0.2">
      <c r="F108" s="24"/>
      <c r="G108" s="10"/>
      <c r="I108" s="10"/>
      <c r="X108" s="10"/>
      <c r="BO108" s="25" t="str">
        <f>IF(ISBLANK(G108),"",#REF!+#REF!++#REF!+#REF!+#REF!+#REF!+#REF!+#REF!+#REF!+#REF!+#REF!+#REF!+#REF!+#REF!+#REF!+#REF!+#REF!+#REF!+#REF!+#REF!+#REF!+#REF!+#REF!+#REF!+#REF!+#REF!+#REF!+#REF!+#REF!+#REF!)</f>
        <v/>
      </c>
    </row>
    <row r="109" spans="1:69" x14ac:dyDescent="0.2">
      <c r="F109" s="24"/>
      <c r="G109" s="10"/>
      <c r="I109" s="10"/>
      <c r="X109" s="10"/>
      <c r="BO109" s="25" t="str">
        <f>IF(ISBLANK(G109),"",#REF!+#REF!++#REF!+#REF!+#REF!+#REF!+#REF!+#REF!+#REF!+#REF!+#REF!+#REF!+#REF!+#REF!+#REF!+#REF!+#REF!+#REF!+#REF!+#REF!+#REF!+#REF!+#REF!+#REF!+#REF!+#REF!+#REF!+#REF!+#REF!+#REF!)</f>
        <v/>
      </c>
    </row>
    <row r="110" spans="1:69" x14ac:dyDescent="0.2">
      <c r="F110" s="24"/>
      <c r="G110" s="10"/>
      <c r="I110" s="10"/>
      <c r="X110" s="10"/>
      <c r="BO110" s="25" t="str">
        <f>IF(ISBLANK(G110),"",#REF!+#REF!++#REF!+#REF!+#REF!+#REF!+#REF!+#REF!+#REF!+#REF!+#REF!+#REF!+#REF!+#REF!+#REF!+#REF!+#REF!+#REF!+#REF!+#REF!+#REF!+#REF!+#REF!+#REF!+#REF!+#REF!+#REF!+#REF!+#REF!+#REF!)</f>
        <v/>
      </c>
    </row>
    <row r="111" spans="1:69" x14ac:dyDescent="0.2">
      <c r="F111" s="24"/>
      <c r="G111" s="10"/>
      <c r="I111" s="10"/>
      <c r="X111" s="10"/>
      <c r="BO111" s="25" t="str">
        <f>IF(ISBLANK(G111),"",#REF!+#REF!++#REF!+#REF!+#REF!+#REF!+#REF!+#REF!+#REF!+#REF!+#REF!+#REF!+#REF!+#REF!+#REF!+#REF!+#REF!+#REF!+#REF!+#REF!+#REF!+#REF!+#REF!+#REF!+#REF!+#REF!+#REF!+#REF!+#REF!+#REF!)</f>
        <v/>
      </c>
    </row>
    <row r="112" spans="1:69" x14ac:dyDescent="0.2">
      <c r="F112" s="24"/>
      <c r="G112" s="10"/>
    </row>
    <row r="113" spans="6:7" x14ac:dyDescent="0.2">
      <c r="F113" s="24"/>
      <c r="G113" s="10"/>
    </row>
    <row r="114" spans="6:7" x14ac:dyDescent="0.2">
      <c r="F114" s="24"/>
      <c r="G114" s="10"/>
    </row>
    <row r="115" spans="6:7" x14ac:dyDescent="0.2">
      <c r="F115" s="24"/>
      <c r="G115" s="10"/>
    </row>
    <row r="116" spans="6:7" x14ac:dyDescent="0.2">
      <c r="F116" s="24"/>
      <c r="G116" s="10"/>
    </row>
    <row r="117" spans="6:7" x14ac:dyDescent="0.2">
      <c r="F117" s="24"/>
      <c r="G117" s="10"/>
    </row>
    <row r="118" spans="6:7" x14ac:dyDescent="0.2">
      <c r="F118" s="24"/>
      <c r="G118" s="10"/>
    </row>
    <row r="119" spans="6:7" x14ac:dyDescent="0.2">
      <c r="F119" s="24"/>
      <c r="G119" s="10"/>
    </row>
    <row r="120" spans="6:7" x14ac:dyDescent="0.2">
      <c r="F120" s="24"/>
      <c r="G120" s="10"/>
    </row>
    <row r="121" spans="6:7" x14ac:dyDescent="0.2">
      <c r="F121" s="24"/>
      <c r="G121" s="10"/>
    </row>
    <row r="122" spans="6:7" x14ac:dyDescent="0.2">
      <c r="F122" s="24"/>
      <c r="G122" s="10"/>
    </row>
    <row r="123" spans="6:7" x14ac:dyDescent="0.2">
      <c r="F123" s="24"/>
      <c r="G123" s="10"/>
    </row>
    <row r="124" spans="6:7" x14ac:dyDescent="0.2">
      <c r="G124" s="10"/>
    </row>
  </sheetData>
  <sheetProtection algorithmName="SHA-512" hashValue="3YI1EaVzhja9/V6edNkYGgCoUDi7XWm0WCNltVPtrINIT2a0W5VslZht3Mh+eEl3QfyAVt+s9JEw/T3ninqWRg==" saltValue="tcXYTApVsFSuwFk5Y97Cjw==" spinCount="100000" sheet="1" formatCells="0" formatColumns="0" formatRows="0" deleteRows="0"/>
  <mergeCells count="1">
    <mergeCell ref="A1:F2"/>
  </mergeCells>
  <conditionalFormatting sqref="BQ4:BQ100">
    <cfRule type="expression" dxfId="2" priority="4" stopIfTrue="1">
      <formula>AND(BQ4="Yes",BM4&gt;0.95*BP4)</formula>
    </cfRule>
    <cfRule type="expression" dxfId="1" priority="5">
      <formula>BQ4="Yes"</formula>
    </cfRule>
    <cfRule type="expression" dxfId="0" priority="6">
      <formula>BQ4="No"</formula>
    </cfRule>
  </conditionalFormatting>
  <dataValidations count="5">
    <dataValidation type="custom" errorStyle="information" showInputMessage="1" showErrorMessage="1" errorTitle="Invalid Entry" error="This allowance is only applicable to DOCSIS 3.0 modems." sqref="N5:N100" xr:uid="{AC0547D9-5588-AE4A-8EFB-25032749BEE5}">
      <formula1>OR(ISNUMBER(SEARCH("D3.0",G5)),N5=0)</formula1>
    </dataValidation>
    <dataValidation type="list" allowBlank="1" showInputMessage="1" showErrorMessage="1" sqref="F4:F101" xr:uid="{4B78EE4D-7FD0-514B-BA84-919736AB3B0A}">
      <formula1>"Modem, IAD, LNE"</formula1>
    </dataValidation>
    <dataValidation type="list" allowBlank="1" showInputMessage="1" showErrorMessage="1" sqref="G4:G101" xr:uid="{A1BD33AA-00BA-AB4F-B359-F21D89F35220}">
      <formula1>INDIRECT(F4)</formula1>
    </dataValidation>
    <dataValidation type="list" allowBlank="1" showInputMessage="1" showErrorMessage="1" sqref="F102:F123" xr:uid="{E049C49D-136F-9D4F-85EE-337F503599E6}">
      <formula1>"Broadband Modem, IAD, LNE"</formula1>
    </dataValidation>
    <dataValidation type="list" allowBlank="1" showInputMessage="1" showErrorMessage="1" sqref="G102:G124" xr:uid="{2A23AB85-ACAB-6648-8C24-3439D03EF197}">
      <formula1>#REF!</formula1>
    </dataValidation>
  </dataValidations>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6580-10E6-A946-8A39-ECF5D1E35E66}">
  <dimension ref="A1:D90"/>
  <sheetViews>
    <sheetView zoomScaleNormal="100" workbookViewId="0">
      <selection sqref="A1:D1"/>
    </sheetView>
  </sheetViews>
  <sheetFormatPr baseColWidth="10" defaultColWidth="11" defaultRowHeight="16" x14ac:dyDescent="0.2"/>
  <cols>
    <col min="1" max="1" width="55.6640625" bestFit="1" customWidth="1"/>
    <col min="2" max="2" width="37.83203125" bestFit="1" customWidth="1"/>
    <col min="4" max="4" width="77.6640625" bestFit="1" customWidth="1"/>
  </cols>
  <sheetData>
    <row r="1" spans="1:4" ht="26" customHeight="1" x14ac:dyDescent="0.25">
      <c r="A1" s="73" t="s">
        <v>211</v>
      </c>
      <c r="B1" s="74"/>
      <c r="C1" s="74"/>
      <c r="D1" s="75"/>
    </row>
    <row r="2" spans="1:4" ht="19" x14ac:dyDescent="0.25">
      <c r="A2" s="6" t="s">
        <v>18</v>
      </c>
      <c r="B2" s="6" t="s">
        <v>53</v>
      </c>
      <c r="C2" s="40" t="s">
        <v>101</v>
      </c>
      <c r="D2" s="6" t="s">
        <v>102</v>
      </c>
    </row>
    <row r="3" spans="1:4" x14ac:dyDescent="0.2">
      <c r="A3" s="69" t="s">
        <v>70</v>
      </c>
      <c r="B3" s="76"/>
      <c r="C3" s="71"/>
      <c r="D3" s="72"/>
    </row>
    <row r="4" spans="1:4" x14ac:dyDescent="0.2">
      <c r="A4" s="3" t="s">
        <v>26</v>
      </c>
      <c r="B4" s="26" t="s">
        <v>41</v>
      </c>
      <c r="C4" s="42">
        <v>3.7</v>
      </c>
      <c r="D4" s="41"/>
    </row>
    <row r="5" spans="1:4" ht="17" x14ac:dyDescent="0.2">
      <c r="A5" s="1" t="s">
        <v>20</v>
      </c>
      <c r="B5" s="27" t="s">
        <v>42</v>
      </c>
      <c r="C5" s="42">
        <v>4.5</v>
      </c>
      <c r="D5" s="41"/>
    </row>
    <row r="6" spans="1:4" x14ac:dyDescent="0.2">
      <c r="A6" s="2" t="s">
        <v>21</v>
      </c>
      <c r="B6" s="28" t="s">
        <v>43</v>
      </c>
      <c r="C6" s="42">
        <v>6</v>
      </c>
      <c r="D6" s="41"/>
    </row>
    <row r="7" spans="1:4" x14ac:dyDescent="0.2">
      <c r="A7" s="2" t="s">
        <v>103</v>
      </c>
      <c r="B7" s="28" t="s">
        <v>104</v>
      </c>
      <c r="C7" s="42">
        <v>6</v>
      </c>
      <c r="D7" s="41"/>
    </row>
    <row r="8" spans="1:4" x14ac:dyDescent="0.2">
      <c r="A8" s="3" t="s">
        <v>22</v>
      </c>
      <c r="B8" s="26" t="s">
        <v>87</v>
      </c>
      <c r="C8" s="42">
        <v>4.5</v>
      </c>
      <c r="D8" s="41"/>
    </row>
    <row r="9" spans="1:4" x14ac:dyDescent="0.2">
      <c r="A9" s="3" t="s">
        <v>80</v>
      </c>
      <c r="B9" s="26" t="s">
        <v>81</v>
      </c>
      <c r="C9" s="42">
        <v>14</v>
      </c>
      <c r="D9" s="41"/>
    </row>
    <row r="10" spans="1:4" x14ac:dyDescent="0.2">
      <c r="A10" s="3" t="s">
        <v>36</v>
      </c>
      <c r="B10" s="26" t="s">
        <v>44</v>
      </c>
      <c r="C10" s="42">
        <v>3.7</v>
      </c>
      <c r="D10" s="41"/>
    </row>
    <row r="11" spans="1:4" x14ac:dyDescent="0.2">
      <c r="A11" s="3" t="s">
        <v>23</v>
      </c>
      <c r="B11" s="26" t="s">
        <v>45</v>
      </c>
      <c r="C11" s="42">
        <v>3.7</v>
      </c>
      <c r="D11" s="41"/>
    </row>
    <row r="12" spans="1:4" x14ac:dyDescent="0.2">
      <c r="A12" s="3" t="s">
        <v>105</v>
      </c>
      <c r="B12" s="26" t="s">
        <v>106</v>
      </c>
      <c r="C12" s="42">
        <v>4.5</v>
      </c>
      <c r="D12" s="41"/>
    </row>
    <row r="13" spans="1:4" x14ac:dyDescent="0.2">
      <c r="A13" s="3" t="s">
        <v>107</v>
      </c>
      <c r="B13" s="26" t="s">
        <v>108</v>
      </c>
      <c r="C13" s="42">
        <v>5</v>
      </c>
      <c r="D13" s="41"/>
    </row>
    <row r="14" spans="1:4" x14ac:dyDescent="0.2">
      <c r="A14" s="3" t="s">
        <v>109</v>
      </c>
      <c r="B14" s="26" t="s">
        <v>110</v>
      </c>
      <c r="C14" s="42">
        <v>5.5</v>
      </c>
      <c r="D14" s="41"/>
    </row>
    <row r="15" spans="1:4" x14ac:dyDescent="0.2">
      <c r="A15" s="3" t="s">
        <v>24</v>
      </c>
      <c r="B15" s="26" t="s">
        <v>46</v>
      </c>
      <c r="C15" s="42">
        <v>4</v>
      </c>
      <c r="D15" s="41"/>
    </row>
    <row r="16" spans="1:4" x14ac:dyDescent="0.2">
      <c r="A16" s="3" t="s">
        <v>25</v>
      </c>
      <c r="B16" s="26" t="s">
        <v>47</v>
      </c>
      <c r="C16" s="42">
        <v>5</v>
      </c>
      <c r="D16" s="41"/>
    </row>
    <row r="17" spans="1:4" x14ac:dyDescent="0.2">
      <c r="A17" s="3" t="s">
        <v>97</v>
      </c>
      <c r="B17" s="26" t="s">
        <v>98</v>
      </c>
      <c r="C17" s="42">
        <v>13</v>
      </c>
      <c r="D17" s="41"/>
    </row>
    <row r="18" spans="1:4" x14ac:dyDescent="0.2">
      <c r="A18" s="3" t="s">
        <v>111</v>
      </c>
      <c r="B18" s="26" t="s">
        <v>112</v>
      </c>
      <c r="C18" s="42">
        <v>5</v>
      </c>
      <c r="D18" s="41"/>
    </row>
    <row r="19" spans="1:4" x14ac:dyDescent="0.2">
      <c r="A19" s="3" t="s">
        <v>113</v>
      </c>
      <c r="B19" s="26" t="s">
        <v>114</v>
      </c>
      <c r="C19" s="42">
        <v>13</v>
      </c>
      <c r="D19" s="41"/>
    </row>
    <row r="20" spans="1:4" x14ac:dyDescent="0.2">
      <c r="A20" s="69" t="s">
        <v>71</v>
      </c>
      <c r="B20" s="70"/>
      <c r="C20" s="71"/>
      <c r="D20" s="72"/>
    </row>
    <row r="21" spans="1:4" x14ac:dyDescent="0.2">
      <c r="A21" s="3" t="s">
        <v>26</v>
      </c>
      <c r="B21" s="26" t="s">
        <v>48</v>
      </c>
      <c r="C21" s="42">
        <v>2.2000000000000002</v>
      </c>
      <c r="D21" s="41"/>
    </row>
    <row r="22" spans="1:4" ht="17" x14ac:dyDescent="0.2">
      <c r="A22" s="1" t="s">
        <v>20</v>
      </c>
      <c r="B22" s="27" t="s">
        <v>49</v>
      </c>
      <c r="C22" s="42">
        <v>3</v>
      </c>
      <c r="D22" s="41"/>
    </row>
    <row r="23" spans="1:4" x14ac:dyDescent="0.2">
      <c r="A23" s="2" t="s">
        <v>21</v>
      </c>
      <c r="B23" s="28" t="s">
        <v>50</v>
      </c>
      <c r="C23" s="42">
        <v>4.5</v>
      </c>
      <c r="D23" s="41"/>
    </row>
    <row r="24" spans="1:4" x14ac:dyDescent="0.2">
      <c r="A24" s="3" t="s">
        <v>22</v>
      </c>
      <c r="B24" s="26" t="s">
        <v>88</v>
      </c>
      <c r="C24" s="42">
        <v>3</v>
      </c>
      <c r="D24" s="41"/>
    </row>
    <row r="25" spans="1:4" x14ac:dyDescent="0.2">
      <c r="A25" s="3" t="s">
        <v>80</v>
      </c>
      <c r="B25" s="26" t="s">
        <v>82</v>
      </c>
      <c r="C25" s="42">
        <v>11</v>
      </c>
      <c r="D25" s="41"/>
    </row>
    <row r="26" spans="1:4" x14ac:dyDescent="0.2">
      <c r="A26" s="3" t="s">
        <v>69</v>
      </c>
      <c r="B26" s="26" t="s">
        <v>69</v>
      </c>
      <c r="C26" s="42">
        <v>4.2</v>
      </c>
      <c r="D26" s="41"/>
    </row>
    <row r="27" spans="1:4" x14ac:dyDescent="0.2">
      <c r="A27" s="3" t="s">
        <v>97</v>
      </c>
      <c r="B27" s="26" t="s">
        <v>186</v>
      </c>
      <c r="C27" s="42">
        <v>10</v>
      </c>
      <c r="D27" s="41"/>
    </row>
    <row r="28" spans="1:4" x14ac:dyDescent="0.2">
      <c r="A28" s="69" t="s">
        <v>72</v>
      </c>
      <c r="B28" s="70"/>
      <c r="C28" s="71"/>
      <c r="D28" s="72"/>
    </row>
    <row r="29" spans="1:4" x14ac:dyDescent="0.2">
      <c r="A29" s="3" t="s">
        <v>73</v>
      </c>
      <c r="B29" s="26" t="s">
        <v>51</v>
      </c>
      <c r="C29" s="42">
        <v>1.5</v>
      </c>
      <c r="D29" s="41"/>
    </row>
    <row r="30" spans="1:4" x14ac:dyDescent="0.2">
      <c r="A30" s="3" t="s">
        <v>74</v>
      </c>
      <c r="B30" s="26" t="s">
        <v>74</v>
      </c>
      <c r="C30" s="42">
        <v>3.2</v>
      </c>
      <c r="D30" s="41"/>
    </row>
    <row r="31" spans="1:4" x14ac:dyDescent="0.2">
      <c r="A31" s="69" t="s">
        <v>27</v>
      </c>
      <c r="B31" s="70"/>
      <c r="C31" s="71"/>
      <c r="D31" s="72"/>
    </row>
    <row r="32" spans="1:4" x14ac:dyDescent="0.2">
      <c r="A32" s="43" t="s">
        <v>28</v>
      </c>
      <c r="B32" s="29" t="s">
        <v>0</v>
      </c>
      <c r="C32" s="42">
        <v>0.4</v>
      </c>
      <c r="D32" s="41"/>
    </row>
    <row r="33" spans="1:4" x14ac:dyDescent="0.2">
      <c r="A33" s="43" t="s">
        <v>75</v>
      </c>
      <c r="B33" s="29" t="s">
        <v>77</v>
      </c>
      <c r="C33" s="42">
        <v>0.7</v>
      </c>
      <c r="D33" s="41"/>
    </row>
    <row r="34" spans="1:4" x14ac:dyDescent="0.2">
      <c r="A34" s="43" t="s">
        <v>29</v>
      </c>
      <c r="B34" s="29" t="s">
        <v>78</v>
      </c>
      <c r="C34" s="42">
        <v>2</v>
      </c>
      <c r="D34" s="41"/>
    </row>
    <row r="35" spans="1:4" x14ac:dyDescent="0.2">
      <c r="A35" s="43" t="s">
        <v>20</v>
      </c>
      <c r="B35" s="29" t="s">
        <v>85</v>
      </c>
      <c r="C35" s="42">
        <v>0.7</v>
      </c>
      <c r="D35" s="41"/>
    </row>
    <row r="36" spans="1:4" x14ac:dyDescent="0.2">
      <c r="A36" s="69" t="s">
        <v>30</v>
      </c>
      <c r="B36" s="70"/>
      <c r="C36" s="71"/>
      <c r="D36" s="72"/>
    </row>
    <row r="37" spans="1:4" ht="17" x14ac:dyDescent="0.2">
      <c r="A37" s="44" t="s">
        <v>20</v>
      </c>
      <c r="B37" s="29" t="s">
        <v>1</v>
      </c>
      <c r="C37" s="45">
        <v>3.2</v>
      </c>
      <c r="D37" s="41"/>
    </row>
    <row r="38" spans="1:4" x14ac:dyDescent="0.2">
      <c r="A38" s="46" t="s">
        <v>31</v>
      </c>
      <c r="B38" s="29" t="s">
        <v>2</v>
      </c>
      <c r="C38" s="45">
        <v>4.7</v>
      </c>
      <c r="D38" s="41"/>
    </row>
    <row r="39" spans="1:4" ht="34" x14ac:dyDescent="0.2">
      <c r="A39" s="47" t="s">
        <v>32</v>
      </c>
      <c r="B39" s="29" t="s">
        <v>3</v>
      </c>
      <c r="C39" s="45">
        <v>1</v>
      </c>
      <c r="D39" s="41"/>
    </row>
    <row r="40" spans="1:4" x14ac:dyDescent="0.2">
      <c r="A40" s="69" t="s">
        <v>33</v>
      </c>
      <c r="B40" s="70"/>
      <c r="C40" s="71"/>
      <c r="D40" s="72"/>
    </row>
    <row r="41" spans="1:4" ht="17" x14ac:dyDescent="0.2">
      <c r="A41" s="4" t="s">
        <v>34</v>
      </c>
      <c r="B41" s="29" t="s">
        <v>4</v>
      </c>
      <c r="C41" s="45">
        <v>0.2</v>
      </c>
      <c r="D41" s="41" t="s">
        <v>115</v>
      </c>
    </row>
    <row r="42" spans="1:4" ht="17" x14ac:dyDescent="0.2">
      <c r="A42" s="4" t="s">
        <v>35</v>
      </c>
      <c r="B42" s="29" t="s">
        <v>5</v>
      </c>
      <c r="C42" s="45">
        <v>0.2</v>
      </c>
      <c r="D42" s="41" t="s">
        <v>115</v>
      </c>
    </row>
    <row r="43" spans="1:4" ht="17" x14ac:dyDescent="0.2">
      <c r="A43" s="4" t="s">
        <v>116</v>
      </c>
      <c r="B43" s="29" t="s">
        <v>117</v>
      </c>
      <c r="C43" s="45">
        <v>2.5</v>
      </c>
      <c r="D43" s="41" t="s">
        <v>118</v>
      </c>
    </row>
    <row r="44" spans="1:4" ht="17" x14ac:dyDescent="0.2">
      <c r="A44" s="4" t="s">
        <v>119</v>
      </c>
      <c r="B44" s="29" t="s">
        <v>120</v>
      </c>
      <c r="C44" s="45">
        <v>0.8</v>
      </c>
      <c r="D44" s="41" t="s">
        <v>118</v>
      </c>
    </row>
    <row r="45" spans="1:4" ht="17" x14ac:dyDescent="0.2">
      <c r="A45" s="4" t="s">
        <v>121</v>
      </c>
      <c r="B45" s="29" t="s">
        <v>122</v>
      </c>
      <c r="C45" s="45">
        <v>2.5</v>
      </c>
      <c r="D45" s="41" t="s">
        <v>118</v>
      </c>
    </row>
    <row r="46" spans="1:4" ht="17" x14ac:dyDescent="0.2">
      <c r="A46" s="4" t="s">
        <v>123</v>
      </c>
      <c r="B46" s="29" t="s">
        <v>124</v>
      </c>
      <c r="C46" s="45">
        <v>0.8</v>
      </c>
      <c r="D46" s="41" t="s">
        <v>118</v>
      </c>
    </row>
    <row r="47" spans="1:4" ht="17" x14ac:dyDescent="0.2">
      <c r="A47" s="4" t="s">
        <v>125</v>
      </c>
      <c r="B47" s="29" t="s">
        <v>126</v>
      </c>
      <c r="C47" s="45">
        <v>3.5</v>
      </c>
      <c r="D47" s="41" t="s">
        <v>118</v>
      </c>
    </row>
    <row r="48" spans="1:4" ht="17" x14ac:dyDescent="0.2">
      <c r="A48" s="4" t="s">
        <v>127</v>
      </c>
      <c r="B48" s="29" t="s">
        <v>128</v>
      </c>
      <c r="C48" s="45">
        <v>1.5</v>
      </c>
      <c r="D48" s="41" t="s">
        <v>118</v>
      </c>
    </row>
    <row r="49" spans="1:4" ht="34" x14ac:dyDescent="0.2">
      <c r="A49" s="4" t="s">
        <v>129</v>
      </c>
      <c r="B49" s="29" t="s">
        <v>130</v>
      </c>
      <c r="C49" s="45">
        <v>1</v>
      </c>
      <c r="D49" s="41" t="s">
        <v>187</v>
      </c>
    </row>
    <row r="50" spans="1:4" ht="34" x14ac:dyDescent="0.2">
      <c r="A50" s="4" t="s">
        <v>131</v>
      </c>
      <c r="B50" s="29" t="s">
        <v>132</v>
      </c>
      <c r="C50" s="45">
        <v>0.1</v>
      </c>
      <c r="D50" s="41"/>
    </row>
    <row r="51" spans="1:4" ht="51" x14ac:dyDescent="0.2">
      <c r="A51" s="4" t="s">
        <v>133</v>
      </c>
      <c r="B51" s="29" t="s">
        <v>134</v>
      </c>
      <c r="C51" s="45">
        <v>1.6</v>
      </c>
      <c r="D51" s="41" t="s">
        <v>187</v>
      </c>
    </row>
    <row r="52" spans="1:4" ht="51" x14ac:dyDescent="0.2">
      <c r="A52" s="4" t="s">
        <v>135</v>
      </c>
      <c r="B52" s="29" t="s">
        <v>136</v>
      </c>
      <c r="C52" s="45">
        <v>0.1</v>
      </c>
      <c r="D52" s="41"/>
    </row>
    <row r="53" spans="1:4" ht="51" x14ac:dyDescent="0.2">
      <c r="A53" s="4" t="s">
        <v>137</v>
      </c>
      <c r="B53" s="29" t="s">
        <v>138</v>
      </c>
      <c r="C53" s="45">
        <v>2</v>
      </c>
      <c r="D53" s="48" t="s">
        <v>188</v>
      </c>
    </row>
    <row r="54" spans="1:4" ht="51" x14ac:dyDescent="0.2">
      <c r="A54" s="4" t="s">
        <v>139</v>
      </c>
      <c r="B54" s="29" t="s">
        <v>140</v>
      </c>
      <c r="C54" s="45">
        <v>0.1</v>
      </c>
      <c r="D54" s="48" t="s">
        <v>189</v>
      </c>
    </row>
    <row r="55" spans="1:4" ht="51" x14ac:dyDescent="0.2">
      <c r="A55" s="4" t="s">
        <v>141</v>
      </c>
      <c r="B55" s="29" t="s">
        <v>142</v>
      </c>
      <c r="C55" s="45">
        <v>1.6</v>
      </c>
      <c r="D55" s="41" t="s">
        <v>187</v>
      </c>
    </row>
    <row r="56" spans="1:4" ht="51" x14ac:dyDescent="0.2">
      <c r="A56" s="4" t="s">
        <v>143</v>
      </c>
      <c r="B56" s="29" t="s">
        <v>144</v>
      </c>
      <c r="C56" s="45">
        <v>0.1</v>
      </c>
      <c r="D56" s="41"/>
    </row>
    <row r="57" spans="1:4" ht="51" x14ac:dyDescent="0.2">
      <c r="A57" s="4" t="s">
        <v>145</v>
      </c>
      <c r="B57" s="29" t="s">
        <v>146</v>
      </c>
      <c r="C57" s="45">
        <v>2</v>
      </c>
      <c r="D57" s="48" t="s">
        <v>188</v>
      </c>
    </row>
    <row r="58" spans="1:4" ht="51" x14ac:dyDescent="0.2">
      <c r="A58" s="4" t="s">
        <v>147</v>
      </c>
      <c r="B58" s="29" t="s">
        <v>148</v>
      </c>
      <c r="C58" s="45">
        <v>0.1</v>
      </c>
      <c r="D58" s="48" t="s">
        <v>189</v>
      </c>
    </row>
    <row r="59" spans="1:4" ht="34" x14ac:dyDescent="0.2">
      <c r="A59" s="4" t="s">
        <v>149</v>
      </c>
      <c r="B59" s="29" t="s">
        <v>150</v>
      </c>
      <c r="C59" s="45">
        <v>1.1000000000000001</v>
      </c>
      <c r="D59" s="41" t="s">
        <v>187</v>
      </c>
    </row>
    <row r="60" spans="1:4" ht="51" x14ac:dyDescent="0.2">
      <c r="A60" s="4" t="s">
        <v>151</v>
      </c>
      <c r="B60" s="29" t="s">
        <v>152</v>
      </c>
      <c r="C60" s="45">
        <v>0.2</v>
      </c>
      <c r="D60" s="41"/>
    </row>
    <row r="61" spans="1:4" ht="51" x14ac:dyDescent="0.2">
      <c r="A61" s="4" t="s">
        <v>153</v>
      </c>
      <c r="B61" s="29" t="s">
        <v>154</v>
      </c>
      <c r="C61" s="45">
        <v>2.1</v>
      </c>
      <c r="D61" s="41" t="s">
        <v>187</v>
      </c>
    </row>
    <row r="62" spans="1:4" ht="51" x14ac:dyDescent="0.2">
      <c r="A62" s="4" t="s">
        <v>155</v>
      </c>
      <c r="B62" s="29" t="s">
        <v>156</v>
      </c>
      <c r="C62" s="45">
        <v>0.3</v>
      </c>
      <c r="D62" s="41"/>
    </row>
    <row r="63" spans="1:4" ht="51" x14ac:dyDescent="0.2">
      <c r="A63" s="4" t="s">
        <v>157</v>
      </c>
      <c r="B63" s="29" t="s">
        <v>158</v>
      </c>
      <c r="C63" s="45">
        <v>2.6</v>
      </c>
      <c r="D63" s="48" t="s">
        <v>188</v>
      </c>
    </row>
    <row r="64" spans="1:4" ht="51" x14ac:dyDescent="0.2">
      <c r="A64" s="4" t="s">
        <v>159</v>
      </c>
      <c r="B64" s="29" t="s">
        <v>160</v>
      </c>
      <c r="C64" s="45">
        <v>0.3</v>
      </c>
      <c r="D64" s="41" t="s">
        <v>189</v>
      </c>
    </row>
    <row r="65" spans="1:4" ht="51" x14ac:dyDescent="0.2">
      <c r="A65" s="4" t="s">
        <v>161</v>
      </c>
      <c r="B65" s="29" t="s">
        <v>162</v>
      </c>
      <c r="C65" s="45">
        <v>2.1</v>
      </c>
      <c r="D65" s="41" t="s">
        <v>187</v>
      </c>
    </row>
    <row r="66" spans="1:4" ht="51" x14ac:dyDescent="0.2">
      <c r="A66" s="4" t="s">
        <v>163</v>
      </c>
      <c r="B66" s="29" t="s">
        <v>164</v>
      </c>
      <c r="C66" s="45">
        <v>0.3</v>
      </c>
      <c r="D66" s="41"/>
    </row>
    <row r="67" spans="1:4" ht="51" x14ac:dyDescent="0.2">
      <c r="A67" s="4" t="s">
        <v>165</v>
      </c>
      <c r="B67" s="29" t="s">
        <v>166</v>
      </c>
      <c r="C67" s="45">
        <v>2.6</v>
      </c>
      <c r="D67" s="48" t="s">
        <v>188</v>
      </c>
    </row>
    <row r="68" spans="1:4" ht="51" x14ac:dyDescent="0.2">
      <c r="A68" s="4" t="s">
        <v>167</v>
      </c>
      <c r="B68" s="29" t="s">
        <v>168</v>
      </c>
      <c r="C68" s="45">
        <v>0.3</v>
      </c>
      <c r="D68" s="41" t="s">
        <v>189</v>
      </c>
    </row>
    <row r="69" spans="1:4" ht="17" x14ac:dyDescent="0.2">
      <c r="A69" s="4" t="s">
        <v>60</v>
      </c>
      <c r="B69" s="29" t="s">
        <v>61</v>
      </c>
      <c r="C69" s="45">
        <v>0.3</v>
      </c>
      <c r="D69" s="41" t="s">
        <v>190</v>
      </c>
    </row>
    <row r="70" spans="1:4" ht="17" x14ac:dyDescent="0.2">
      <c r="A70" s="4" t="s">
        <v>6</v>
      </c>
      <c r="B70" s="29" t="s">
        <v>6</v>
      </c>
      <c r="C70" s="45">
        <v>1.5</v>
      </c>
      <c r="D70" s="41"/>
    </row>
    <row r="71" spans="1:4" ht="17" x14ac:dyDescent="0.2">
      <c r="A71" s="4" t="s">
        <v>76</v>
      </c>
      <c r="B71" s="29" t="s">
        <v>76</v>
      </c>
      <c r="C71" s="45">
        <v>2</v>
      </c>
      <c r="D71" s="41"/>
    </row>
    <row r="72" spans="1:4" ht="17" x14ac:dyDescent="0.2">
      <c r="A72" s="4" t="s">
        <v>83</v>
      </c>
      <c r="B72" s="29" t="s">
        <v>7</v>
      </c>
      <c r="C72" s="45">
        <v>2.2000000000000002</v>
      </c>
      <c r="D72" s="41" t="s">
        <v>191</v>
      </c>
    </row>
    <row r="73" spans="1:4" ht="17" x14ac:dyDescent="0.2">
      <c r="A73" s="4" t="s">
        <v>8</v>
      </c>
      <c r="B73" s="29" t="s">
        <v>8</v>
      </c>
      <c r="C73" s="45">
        <v>0.3</v>
      </c>
      <c r="D73" s="41" t="s">
        <v>192</v>
      </c>
    </row>
    <row r="74" spans="1:4" ht="17" x14ac:dyDescent="0.2">
      <c r="A74" s="4" t="s">
        <v>9</v>
      </c>
      <c r="B74" s="29" t="s">
        <v>9</v>
      </c>
      <c r="C74" s="45">
        <v>0.5</v>
      </c>
      <c r="D74" s="41"/>
    </row>
    <row r="75" spans="1:4" ht="17" x14ac:dyDescent="0.2">
      <c r="A75" s="4" t="s">
        <v>37</v>
      </c>
      <c r="B75" s="29" t="s">
        <v>10</v>
      </c>
      <c r="C75" s="45">
        <v>0.1</v>
      </c>
      <c r="D75" s="41"/>
    </row>
    <row r="76" spans="1:4" ht="17" x14ac:dyDescent="0.2">
      <c r="A76" s="4" t="s">
        <v>38</v>
      </c>
      <c r="B76" s="29" t="s">
        <v>11</v>
      </c>
      <c r="C76" s="45">
        <v>0.2</v>
      </c>
      <c r="D76" s="41"/>
    </row>
    <row r="77" spans="1:4" ht="17" x14ac:dyDescent="0.2">
      <c r="A77" s="4" t="s">
        <v>39</v>
      </c>
      <c r="B77" s="29" t="s">
        <v>12</v>
      </c>
      <c r="C77" s="45">
        <v>0.3</v>
      </c>
      <c r="D77" s="41"/>
    </row>
    <row r="78" spans="1:4" ht="17" x14ac:dyDescent="0.2">
      <c r="A78" s="4" t="s">
        <v>40</v>
      </c>
      <c r="B78" s="29" t="s">
        <v>13</v>
      </c>
      <c r="C78" s="45">
        <v>0.4</v>
      </c>
      <c r="D78" s="41" t="s">
        <v>193</v>
      </c>
    </row>
    <row r="79" spans="1:4" ht="17" x14ac:dyDescent="0.2">
      <c r="A79" s="4" t="s">
        <v>14</v>
      </c>
      <c r="B79" s="29" t="s">
        <v>14</v>
      </c>
      <c r="C79" s="45">
        <v>0.5</v>
      </c>
      <c r="D79" s="41"/>
    </row>
    <row r="80" spans="1:4" ht="17" x14ac:dyDescent="0.2">
      <c r="A80" s="4" t="s">
        <v>15</v>
      </c>
      <c r="B80" s="29" t="s">
        <v>15</v>
      </c>
      <c r="C80" s="45">
        <v>0.2</v>
      </c>
      <c r="D80" s="41"/>
    </row>
    <row r="81" spans="1:4" ht="17" x14ac:dyDescent="0.2">
      <c r="A81" s="4" t="s">
        <v>169</v>
      </c>
      <c r="B81" s="29" t="s">
        <v>170</v>
      </c>
      <c r="C81" s="45">
        <v>0.2</v>
      </c>
      <c r="D81" s="41" t="s">
        <v>171</v>
      </c>
    </row>
    <row r="82" spans="1:4" ht="17" x14ac:dyDescent="0.2">
      <c r="A82" s="4" t="s">
        <v>172</v>
      </c>
      <c r="B82" s="29" t="s">
        <v>173</v>
      </c>
      <c r="C82" s="45">
        <v>0.2</v>
      </c>
      <c r="D82" s="41" t="s">
        <v>174</v>
      </c>
    </row>
    <row r="83" spans="1:4" ht="17" x14ac:dyDescent="0.2">
      <c r="A83" s="4" t="s">
        <v>175</v>
      </c>
      <c r="B83" s="29" t="s">
        <v>176</v>
      </c>
      <c r="C83" s="45">
        <v>0.1</v>
      </c>
      <c r="D83" s="41"/>
    </row>
    <row r="84" spans="1:4" ht="17" x14ac:dyDescent="0.2">
      <c r="A84" s="4" t="s">
        <v>177</v>
      </c>
      <c r="B84" s="29" t="s">
        <v>178</v>
      </c>
      <c r="C84" s="45">
        <v>0.3</v>
      </c>
      <c r="D84" s="41"/>
    </row>
    <row r="85" spans="1:4" ht="17" x14ac:dyDescent="0.2">
      <c r="A85" s="4" t="s">
        <v>179</v>
      </c>
      <c r="B85" s="29" t="s">
        <v>180</v>
      </c>
      <c r="C85" s="49">
        <v>0.25</v>
      </c>
      <c r="D85" s="41"/>
    </row>
    <row r="86" spans="1:4" ht="17" x14ac:dyDescent="0.2">
      <c r="A86" s="4" t="s">
        <v>84</v>
      </c>
      <c r="B86" s="29" t="s">
        <v>86</v>
      </c>
      <c r="C86" s="45">
        <v>1</v>
      </c>
      <c r="D86" s="41"/>
    </row>
    <row r="87" spans="1:4" ht="17" x14ac:dyDescent="0.2">
      <c r="A87" s="4" t="s">
        <v>181</v>
      </c>
      <c r="B87" s="29" t="s">
        <v>182</v>
      </c>
      <c r="C87" s="45">
        <v>0.5</v>
      </c>
      <c r="D87" s="41"/>
    </row>
    <row r="88" spans="1:4" ht="17" x14ac:dyDescent="0.2">
      <c r="A88" s="4" t="s">
        <v>183</v>
      </c>
      <c r="B88" s="29" t="s">
        <v>184</v>
      </c>
      <c r="C88" s="45">
        <v>0.3</v>
      </c>
      <c r="D88" s="41" t="s">
        <v>194</v>
      </c>
    </row>
    <row r="89" spans="1:4" ht="17" x14ac:dyDescent="0.2">
      <c r="A89" s="4" t="s">
        <v>185</v>
      </c>
      <c r="B89" s="29" t="s">
        <v>185</v>
      </c>
      <c r="C89" s="45">
        <v>0.5</v>
      </c>
      <c r="D89" s="41" t="s">
        <v>195</v>
      </c>
    </row>
    <row r="90" spans="1:4" x14ac:dyDescent="0.2">
      <c r="C90" s="25"/>
    </row>
  </sheetData>
  <sheetProtection algorithmName="SHA-512" hashValue="U78nr0F4VjAUrd8mynoMxXEcjWSkFGEs5zi6hwsP+QH2jpUVNR0vTWQIe8vPcYQ8Qp2l31ro25irO3sLxhx99Q==" saltValue="EpLxYhS+HHeANYWMRLhCgw==" spinCount="100000" sheet="1" formatCells="0" formatColumns="0" formatRows="0"/>
  <mergeCells count="7">
    <mergeCell ref="A40:D40"/>
    <mergeCell ref="A1:D1"/>
    <mergeCell ref="A20:D20"/>
    <mergeCell ref="A28:D28"/>
    <mergeCell ref="A3:D3"/>
    <mergeCell ref="A36:D36"/>
    <mergeCell ref="A31:D31"/>
  </mergeCells>
  <pageMargins left="0.75" right="0.75" top="1" bottom="1"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
  <sheetViews>
    <sheetView workbookViewId="0"/>
  </sheetViews>
  <sheetFormatPr baseColWidth="10" defaultColWidth="11" defaultRowHeight="16" x14ac:dyDescent="0.2"/>
  <sheetData>
    <row r="1" spans="1:1" x14ac:dyDescent="0.2">
      <c r="A1" s="12" t="s">
        <v>207</v>
      </c>
    </row>
    <row r="3" spans="1:1" x14ac:dyDescent="0.2">
      <c r="A3" s="12" t="s">
        <v>68</v>
      </c>
    </row>
    <row r="4" spans="1:1" x14ac:dyDescent="0.2">
      <c r="A4" t="s">
        <v>198</v>
      </c>
    </row>
    <row r="5" spans="1:1" x14ac:dyDescent="0.2">
      <c r="A5" s="23"/>
    </row>
    <row r="6" spans="1:1" s="12" customFormat="1" x14ac:dyDescent="0.2">
      <c r="A6" s="12" t="s">
        <v>197</v>
      </c>
    </row>
    <row r="7" spans="1:1" s="12" customFormat="1" x14ac:dyDescent="0.2">
      <c r="A7" t="s">
        <v>99</v>
      </c>
    </row>
    <row r="8" spans="1:1" x14ac:dyDescent="0.2">
      <c r="A8" s="21" t="s">
        <v>62</v>
      </c>
    </row>
    <row r="9" spans="1:1" x14ac:dyDescent="0.2">
      <c r="A9" t="s">
        <v>100</v>
      </c>
    </row>
    <row r="10" spans="1:1" x14ac:dyDescent="0.2">
      <c r="A10" t="s">
        <v>63</v>
      </c>
    </row>
    <row r="12" spans="1:1" x14ac:dyDescent="0.2">
      <c r="A12" t="s">
        <v>199</v>
      </c>
    </row>
    <row r="13" spans="1:1" x14ac:dyDescent="0.2">
      <c r="A13" t="s">
        <v>95</v>
      </c>
    </row>
  </sheetData>
  <sheetProtection sheet="1" objects="1" scenarios="1"/>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Totals</vt:lpstr>
      <vt:lpstr>SNE Tier 3</vt:lpstr>
      <vt:lpstr>Tier 3 Allowances</vt:lpstr>
      <vt:lpstr>Instructions</vt:lpstr>
      <vt:lpstr>'Tier 3 Allowances'!IAD</vt:lpstr>
      <vt:lpstr>IAD</vt:lpstr>
      <vt:lpstr>'Tier 3 Allowances'!LNE</vt:lpstr>
      <vt:lpstr>LNE</vt:lpstr>
      <vt:lpstr>'Tier 3 Allowances'!Modem</vt:lpstr>
      <vt:lpstr>Modem</vt:lpstr>
    </vt:vector>
  </TitlesOfParts>
  <Company>CableLabs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Fitzgerald</dc:creator>
  <cp:lastModifiedBy>Debbie Fitzgerald</cp:lastModifiedBy>
  <dcterms:created xsi:type="dcterms:W3CDTF">2015-01-28T00:10:18Z</dcterms:created>
  <dcterms:modified xsi:type="dcterms:W3CDTF">2026-07-29T22:16:07Z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379b39-1dfe-4b10-9107-2172af90bdab_Enabled">
    <vt:lpwstr>true</vt:lpwstr>
  </property>
  <property fmtid="{D5CDD505-2E9C-101B-9397-08002B2CF9AE}" pid="3" name="MSIP_Label_7a379b39-1dfe-4b10-9107-2172af90bdab_SetDate">
    <vt:lpwstr>2023-12-17T23:21:18Z</vt:lpwstr>
  </property>
  <property fmtid="{D5CDD505-2E9C-101B-9397-08002B2CF9AE}" pid="4" name="MSIP_Label_7a379b39-1dfe-4b10-9107-2172af90bdab_Method">
    <vt:lpwstr>Privileged</vt:lpwstr>
  </property>
  <property fmtid="{D5CDD505-2E9C-101B-9397-08002B2CF9AE}" pid="5" name="MSIP_Label_7a379b39-1dfe-4b10-9107-2172af90bdab_Name">
    <vt:lpwstr>Third Party</vt:lpwstr>
  </property>
  <property fmtid="{D5CDD505-2E9C-101B-9397-08002B2CF9AE}" pid="6" name="MSIP_Label_7a379b39-1dfe-4b10-9107-2172af90bdab_SiteId">
    <vt:lpwstr>ce4fbcd1-1d81-4af0-ad0b-2998c441e160</vt:lpwstr>
  </property>
  <property fmtid="{D5CDD505-2E9C-101B-9397-08002B2CF9AE}" pid="7" name="MSIP_Label_7a379b39-1dfe-4b10-9107-2172af90bdab_ActionId">
    <vt:lpwstr>a813a253-2cef-486f-9ec2-ae46ba77773c</vt:lpwstr>
  </property>
  <property fmtid="{D5CDD505-2E9C-101B-9397-08002B2CF9AE}" pid="8" name="MSIP_Label_7a379b39-1dfe-4b10-9107-2172af90bdab_ContentBits">
    <vt:lpwstr>0</vt:lpwstr>
  </property>
</Properties>
</file>